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0" activeTab="0"/>
  </bookViews>
  <sheets>
    <sheet name="Meteor - Union" sheetId="1" r:id="rId1"/>
    <sheet name="Benešov - AŠ M. Boleslav" sheetId="2" r:id="rId2"/>
    <sheet name="Poděbrady B - Sparta" sheetId="3" r:id="rId3"/>
    <sheet name="Slavoj B - Kosmonosy B" sheetId="4" r:id="rId4"/>
    <sheet name="Brandýs - Slavia" sheetId="5" r:id="rId5"/>
    <sheet name="Kolín - K. Hora" sheetId="6" r:id="rId6"/>
    <sheet name="Neratovice - Poděbrady A" sheetId="7" r:id="rId7"/>
  </sheets>
  <definedNames>
    <definedName name="_xlnm.Print_Area" localSheetId="5">'Kolín - K. Hora'!$A$1:$AE$66</definedName>
  </definedNames>
  <calcPr fullCalcOnLoad="1"/>
</workbook>
</file>

<file path=xl/sharedStrings.xml><?xml version="1.0" encoding="utf-8"?>
<sst xmlns="http://schemas.openxmlformats.org/spreadsheetml/2006/main" count="777" uniqueCount="223">
  <si>
    <t>Česká kuželkářská
asociace</t>
  </si>
  <si>
    <t>Zápis o utkání</t>
  </si>
  <si>
    <t xml:space="preserve">Kuželna:  </t>
  </si>
  <si>
    <t>Meteor Praha</t>
  </si>
  <si>
    <t>Datum:  </t>
  </si>
  <si>
    <t>Domácí</t>
  </si>
  <si>
    <t xml:space="preserve">SK Meteor Praha B </t>
  </si>
  <si>
    <t>Hosté</t>
  </si>
  <si>
    <t>Union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</si>
  <si>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</si>
  <si>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</si>
  <si>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</si>
  <si>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</si>
  <si>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</si>
  <si>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</si>
  <si>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</si>
  <si>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</si>
  <si>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</si>
  <si>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</si>
  <si>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</si>
  <si>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Sahula</t>
  </si>
  <si>
    <t>Dudycha</t>
  </si>
  <si>
    <t>Jindřich</t>
  </si>
  <si>
    <t>Ctirad</t>
  </si>
  <si>
    <t>Vlková</t>
  </si>
  <si>
    <t>Soukup</t>
  </si>
  <si>
    <t>Ivana</t>
  </si>
  <si>
    <t>Luboš</t>
  </si>
  <si>
    <t>Steindl</t>
  </si>
  <si>
    <t>Vlček</t>
  </si>
  <si>
    <t>Ivo</t>
  </si>
  <si>
    <t>Ivan</t>
  </si>
  <si>
    <t>Svačina</t>
  </si>
  <si>
    <t>Altmann</t>
  </si>
  <si>
    <t>Josef</t>
  </si>
  <si>
    <t>Jiří</t>
  </si>
  <si>
    <t>Zahrádka</t>
  </si>
  <si>
    <t>Franc</t>
  </si>
  <si>
    <t>Ladislav</t>
  </si>
  <si>
    <t>Michal</t>
  </si>
  <si>
    <t>Mikulášek</t>
  </si>
  <si>
    <t>Dittrich</t>
  </si>
  <si>
    <t>Milan</t>
  </si>
  <si>
    <t>David</t>
  </si>
  <si>
    <t>Celkový výkon družstva  </t>
  </si>
  <si>
    <t>Vedoucí družstva         Jméno:</t>
  </si>
  <si>
    <t>Boháč Martin</t>
  </si>
  <si>
    <t>Bodový zisk</t>
  </si>
  <si>
    <t>Polanský Luboš</t>
  </si>
  <si>
    <t>Podpis:</t>
  </si>
  <si>
    <t>Rozhodčí</t>
  </si>
  <si>
    <t>Jméno:</t>
  </si>
  <si>
    <t>Zahrádka Ladislav</t>
  </si>
  <si>
    <t>Číslo průkazu:</t>
  </si>
  <si>
    <t>A/028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</si>
  <si>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</si>
  <si>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</si>
  <si>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</si>
  <si>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</si>
  <si>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</si>
  <si>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</si>
  <si>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Nebyly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</si>
  <si>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</si>
  <si>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</si>
  <si>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</si>
  <si>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</si>
  <si>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</si>
  <si>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</si>
  <si>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</si>
  <si>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Nebylo.</t>
  </si>
  <si>
    <t>Různé:</t>
  </si>
  <si>
    <t xml:space="preserve">Datum a podpis rozhodčího:  </t>
  </si>
  <si>
    <t>24.1.2017 Ladislav Zahrádka</t>
  </si>
  <si>
    <t>Prosím o dopsání hráče Karla Paláta na soupisku družstva. Reg. Č. 15749.</t>
  </si>
  <si>
    <t>Nebylo</t>
  </si>
  <si>
    <t>Nejsou</t>
  </si>
  <si>
    <t>II/0401</t>
  </si>
  <si>
    <t>Palát Karel</t>
  </si>
  <si>
    <t>Horáček Petr</t>
  </si>
  <si>
    <t>Červ Marek</t>
  </si>
  <si>
    <t>Jaroslav</t>
  </si>
  <si>
    <t>Cíla</t>
  </si>
  <si>
    <t>Franěk</t>
  </si>
  <si>
    <t>Petr</t>
  </si>
  <si>
    <t>Marek</t>
  </si>
  <si>
    <t>Palaštuk</t>
  </si>
  <si>
    <t>Červ</t>
  </si>
  <si>
    <t>Pavel</t>
  </si>
  <si>
    <t>Kalous</t>
  </si>
  <si>
    <t>Horáček</t>
  </si>
  <si>
    <t>Kočí</t>
  </si>
  <si>
    <t>Antonín</t>
  </si>
  <si>
    <t>Šostý</t>
  </si>
  <si>
    <t>Karel</t>
  </si>
  <si>
    <t>Palát</t>
  </si>
  <si>
    <t>TJ Sokol Benešov "B"</t>
  </si>
  <si>
    <t>BENEŠOV</t>
  </si>
  <si>
    <t>17.2.2017 Šustr Ondřej v.r.</t>
  </si>
  <si>
    <t>S/0114</t>
  </si>
  <si>
    <t>Šustr Ondřej</t>
  </si>
  <si>
    <t>Hartina</t>
  </si>
  <si>
    <t>Šustr</t>
  </si>
  <si>
    <t>Dušan</t>
  </si>
  <si>
    <t>Richter</t>
  </si>
  <si>
    <t>Vladimíra</t>
  </si>
  <si>
    <t>Ondřej</t>
  </si>
  <si>
    <t>Jurčíková</t>
  </si>
  <si>
    <t>Miroslav</t>
  </si>
  <si>
    <t>Vladimír</t>
  </si>
  <si>
    <t>Viktorín</t>
  </si>
  <si>
    <t>Klindera</t>
  </si>
  <si>
    <t>Jan</t>
  </si>
  <si>
    <t>Neumajer</t>
  </si>
  <si>
    <t>Poláček</t>
  </si>
  <si>
    <t>Martin</t>
  </si>
  <si>
    <t>Petra</t>
  </si>
  <si>
    <t>Dubský</t>
  </si>
  <si>
    <t>Gütterová</t>
  </si>
  <si>
    <t>Vojtěch</t>
  </si>
  <si>
    <t>Krákora</t>
  </si>
  <si>
    <t>Kroupa</t>
  </si>
  <si>
    <t>AC Sparta Praha -  A</t>
  </si>
  <si>
    <t>KK Jiří Poděbrady -  B</t>
  </si>
  <si>
    <t>17.2.2017</t>
  </si>
  <si>
    <t>Poděbrady</t>
  </si>
  <si>
    <t>A/014</t>
  </si>
  <si>
    <t>Pravlovský Petr</t>
  </si>
  <si>
    <t>Náhlovský</t>
  </si>
  <si>
    <t>Bubeník</t>
  </si>
  <si>
    <t>Aleš</t>
  </si>
  <si>
    <t xml:space="preserve">Miroslav </t>
  </si>
  <si>
    <t>MLEJNEK</t>
  </si>
  <si>
    <t>BUBENÍK</t>
  </si>
  <si>
    <t>NOVÁK</t>
  </si>
  <si>
    <t>KRÁL</t>
  </si>
  <si>
    <t xml:space="preserve">Petr </t>
  </si>
  <si>
    <t>ELIÁŠ</t>
  </si>
  <si>
    <t>PRAVLOVSKÝ</t>
  </si>
  <si>
    <t xml:space="preserve">Viktor </t>
  </si>
  <si>
    <t>NÁHLOVSKÝ</t>
  </si>
  <si>
    <t>JUNGBAUER</t>
  </si>
  <si>
    <t>Radek</t>
  </si>
  <si>
    <t xml:space="preserve">Jiří </t>
  </si>
  <si>
    <t>TAJČ</t>
  </si>
  <si>
    <t>KAŠPAR</t>
  </si>
  <si>
    <t>Roman</t>
  </si>
  <si>
    <t>KOCUREK</t>
  </si>
  <si>
    <t>CYPRO</t>
  </si>
  <si>
    <t>KK Kosmonosy B B</t>
  </si>
  <si>
    <t>KK Slavoj Praha  B</t>
  </si>
  <si>
    <t>Žižkov 1-4</t>
  </si>
  <si>
    <t>17.2.2017, Miloslav Rychetský</t>
  </si>
  <si>
    <t>Start náhradníků - Fořtová Lidmila (01042, SLAVIA); Knap Filip (19901, SLAVIA)</t>
  </si>
  <si>
    <t>S/0112</t>
  </si>
  <si>
    <t>Miloslav Rychetský</t>
  </si>
  <si>
    <t>Luboš Zelenka</t>
  </si>
  <si>
    <t>KRYDA</t>
  </si>
  <si>
    <t>KŘENEK</t>
  </si>
  <si>
    <t>Miloslav</t>
  </si>
  <si>
    <t>BÜRGER</t>
  </si>
  <si>
    <t>RYCHETSKÝ</t>
  </si>
  <si>
    <t>JUNGMANN</t>
  </si>
  <si>
    <t>ŠMEJKAL</t>
  </si>
  <si>
    <t>Filip</t>
  </si>
  <si>
    <t>KNAP</t>
  </si>
  <si>
    <t>KOTEK</t>
  </si>
  <si>
    <t>Lidmila</t>
  </si>
  <si>
    <t>Václav</t>
  </si>
  <si>
    <t>FOŘTOVÁ</t>
  </si>
  <si>
    <t>SOMMER</t>
  </si>
  <si>
    <t>František</t>
  </si>
  <si>
    <t>ZELENKA</t>
  </si>
  <si>
    <t>ČVANČARA</t>
  </si>
  <si>
    <t>KK SLAVIA PRAHA</t>
  </si>
  <si>
    <t>TJ SOKOL BRANDÝS NAD LABEM "A"</t>
  </si>
  <si>
    <t>BRANDÝS nad Labem</t>
  </si>
  <si>
    <t>17.2.2017 Holcman Zdeněk</t>
  </si>
  <si>
    <t>Hetcl Ladislav - 01628 dopsat na soupisku</t>
  </si>
  <si>
    <t>nebyly</t>
  </si>
  <si>
    <t>S/037</t>
  </si>
  <si>
    <t>Holcman Zdeněk</t>
  </si>
  <si>
    <t>Tesař František</t>
  </si>
  <si>
    <t>Holoubek Pavel</t>
  </si>
  <si>
    <t>Pokorný</t>
  </si>
  <si>
    <t xml:space="preserve">Mikoláš </t>
  </si>
  <si>
    <t>Zdenek</t>
  </si>
  <si>
    <t>Končel</t>
  </si>
  <si>
    <t>Mareček</t>
  </si>
  <si>
    <t>Jelínek</t>
  </si>
  <si>
    <t>Holoubek</t>
  </si>
  <si>
    <t>Čermák</t>
  </si>
  <si>
    <t>Zelenka</t>
  </si>
  <si>
    <t>Tomáš</t>
  </si>
  <si>
    <t>Hanuš</t>
  </si>
  <si>
    <t>Bohumír</t>
  </si>
  <si>
    <t>Kopecký</t>
  </si>
  <si>
    <t xml:space="preserve">Hetcl </t>
  </si>
  <si>
    <t>TJ Sparta Kutná Hora</t>
  </si>
  <si>
    <t>TJ Sokol Kolín B</t>
  </si>
  <si>
    <t>TJ Sokol Kolín</t>
  </si>
  <si>
    <t>Start náhradníka Neratovice Kozák Jan r.č. 11908</t>
  </si>
  <si>
    <t>nebylo třeba</t>
  </si>
  <si>
    <t>S/0033</t>
  </si>
  <si>
    <t>Kozák Jan</t>
  </si>
  <si>
    <t>Miláček Jiří</t>
  </si>
  <si>
    <t>Pokorný Pavel</t>
  </si>
  <si>
    <t>Lukáš</t>
  </si>
  <si>
    <t>Štich</t>
  </si>
  <si>
    <t>Kvapil</t>
  </si>
  <si>
    <t>Svatopluk</t>
  </si>
  <si>
    <t>Čech</t>
  </si>
  <si>
    <t>Šteiner</t>
  </si>
  <si>
    <t>Anděl</t>
  </si>
  <si>
    <t>Kozák</t>
  </si>
  <si>
    <t>Nožička</t>
  </si>
  <si>
    <t>Šťastný</t>
  </si>
  <si>
    <t>Jiří st.</t>
  </si>
  <si>
    <t>Miláček</t>
  </si>
  <si>
    <t>Vacek</t>
  </si>
  <si>
    <t xml:space="preserve">Božka </t>
  </si>
  <si>
    <t>KK JIŘÍ PODĚBRADY "A"</t>
  </si>
  <si>
    <t>TJ NERATOVICE "A"</t>
  </si>
  <si>
    <t>Neratovice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</si>
</sst>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  <numFmt numFmtId="166" formatCode="0&quot;.&quot;"/>
    <numFmt numFmtId="167" formatCode="dd/mm/yyyy"/>
    <numFmt numFmtId="168" formatCode="hh:mm"/>
  </numFmts>
  <fonts count="47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8" xfId="0" applyFont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1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165" fontId="5" fillId="0" borderId="52" xfId="0" applyNumberFormat="1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5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5" fillId="0" borderId="57" xfId="0" applyFont="1" applyBorder="1" applyAlignment="1" applyProtection="1">
      <alignment/>
      <protection hidden="1"/>
    </xf>
    <xf numFmtId="0" fontId="5" fillId="0" borderId="57" xfId="0" applyFont="1" applyBorder="1" applyAlignment="1" applyProtection="1">
      <alignment horizontal="right"/>
      <protection hidden="1"/>
    </xf>
    <xf numFmtId="0" fontId="3" fillId="0" borderId="58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59" xfId="0" applyFont="1" applyBorder="1" applyAlignment="1" applyProtection="1">
      <alignment horizontal="left" indent="1"/>
      <protection hidden="1" locked="0"/>
    </xf>
    <xf numFmtId="0" fontId="5" fillId="0" borderId="0" xfId="0" applyFont="1" applyBorder="1" applyAlignment="1" applyProtection="1">
      <alignment horizontal="right"/>
      <protection hidden="1"/>
    </xf>
    <xf numFmtId="14" fontId="6" fillId="0" borderId="59" xfId="0" applyNumberFormat="1" applyFont="1" applyBorder="1" applyAlignment="1" applyProtection="1">
      <alignment horizontal="center"/>
      <protection hidden="1" locked="0"/>
    </xf>
    <xf numFmtId="0" fontId="8" fillId="0" borderId="34" xfId="0" applyFon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61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9" fillId="0" borderId="28" xfId="0" applyFont="1" applyBorder="1" applyAlignment="1" applyProtection="1">
      <alignment horizontal="center" vertical="center"/>
      <protection hidden="1"/>
    </xf>
    <xf numFmtId="164" fontId="10" fillId="0" borderId="29" xfId="0" applyNumberFormat="1" applyFont="1" applyBorder="1" applyAlignment="1" applyProtection="1">
      <alignment horizontal="left" vertical="center" indent="1"/>
      <protection hidden="1" locked="0"/>
    </xf>
    <xf numFmtId="0" fontId="1" fillId="0" borderId="59" xfId="0" applyFont="1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59" xfId="0" applyFont="1" applyBorder="1" applyAlignment="1" applyProtection="1">
      <alignment/>
      <protection hidden="1" locked="0"/>
    </xf>
    <xf numFmtId="0" fontId="0" fillId="0" borderId="64" xfId="0" applyBorder="1" applyAlignment="1" applyProtection="1">
      <alignment/>
      <protection hidden="1" locked="0"/>
    </xf>
    <xf numFmtId="0" fontId="10" fillId="0" borderId="59" xfId="0" applyFont="1" applyBorder="1" applyAlignment="1" applyProtection="1">
      <alignment horizontal="left" indent="1"/>
      <protection hidden="1" locked="0"/>
    </xf>
    <xf numFmtId="20" fontId="10" fillId="0" borderId="59" xfId="0" applyNumberFormat="1" applyFont="1" applyBorder="1" applyAlignment="1" applyProtection="1">
      <alignment horizontal="center"/>
      <protection hidden="1" locked="0"/>
    </xf>
    <xf numFmtId="0" fontId="10" fillId="0" borderId="59" xfId="0" applyFont="1" applyBorder="1" applyAlignment="1" applyProtection="1">
      <alignment horizontal="center"/>
      <protection hidden="1" locked="0"/>
    </xf>
    <xf numFmtId="20" fontId="10" fillId="0" borderId="64" xfId="0" applyNumberFormat="1" applyFont="1" applyBorder="1" applyAlignment="1" applyProtection="1">
      <alignment horizontal="center"/>
      <protection hidden="1" locked="0"/>
    </xf>
    <xf numFmtId="0" fontId="10" fillId="0" borderId="64" xfId="0" applyFont="1" applyBorder="1" applyAlignment="1" applyProtection="1">
      <alignment horizontal="center"/>
      <protection hidden="1" locked="0"/>
    </xf>
    <xf numFmtId="14" fontId="10" fillId="0" borderId="59" xfId="0" applyNumberFormat="1" applyFont="1" applyBorder="1" applyAlignment="1" applyProtection="1">
      <alignment/>
      <protection hidden="1" locked="0"/>
    </xf>
    <xf numFmtId="0" fontId="1" fillId="0" borderId="65" xfId="0" applyFont="1" applyBorder="1" applyAlignment="1" applyProtection="1">
      <alignment horizontal="left" indent="1"/>
      <protection hidden="1"/>
    </xf>
    <xf numFmtId="0" fontId="5" fillId="0" borderId="66" xfId="0" applyFont="1" applyBorder="1" applyAlignment="1" applyProtection="1">
      <alignment horizontal="left" vertical="top" wrapText="1" indent="1"/>
      <protection hidden="1" locked="0"/>
    </xf>
    <xf numFmtId="0" fontId="5" fillId="0" borderId="22" xfId="0" applyFont="1" applyBorder="1" applyAlignment="1" applyProtection="1">
      <alignment horizontal="left" vertical="center"/>
      <protection hidden="1" locked="0"/>
    </xf>
    <xf numFmtId="14" fontId="0" fillId="0" borderId="67" xfId="0" applyNumberFormat="1" applyFont="1" applyBorder="1" applyAlignment="1" applyProtection="1">
      <alignment horizontal="left" indent="1"/>
      <protection hidden="1" locked="0"/>
    </xf>
    <xf numFmtId="0" fontId="1" fillId="0" borderId="0" xfId="63" applyFill="1" applyProtection="1">
      <alignment/>
      <protection hidden="1"/>
    </xf>
    <xf numFmtId="0" fontId="1" fillId="0" borderId="68" xfId="63" applyFill="1" applyBorder="1" applyAlignment="1" applyProtection="1">
      <alignment horizontal="left" indent="1"/>
      <protection hidden="1" locked="0"/>
    </xf>
    <xf numFmtId="14" fontId="1" fillId="0" borderId="68" xfId="63" applyNumberFormat="1" applyFill="1" applyBorder="1" applyAlignment="1" applyProtection="1">
      <alignment horizontal="left" indent="1"/>
      <protection hidden="1" locked="0"/>
    </xf>
    <xf numFmtId="0" fontId="5" fillId="0" borderId="69" xfId="63" applyFont="1" applyFill="1" applyBorder="1" applyAlignment="1" applyProtection="1">
      <alignment horizontal="right"/>
      <protection hidden="1"/>
    </xf>
    <xf numFmtId="0" fontId="5" fillId="0" borderId="69" xfId="63" applyFont="1" applyFill="1" applyBorder="1" applyAlignment="1" applyProtection="1">
      <alignment/>
      <protection hidden="1"/>
    </xf>
    <xf numFmtId="0" fontId="5" fillId="0" borderId="70" xfId="63" applyFont="1" applyFill="1" applyBorder="1" applyAlignment="1" applyProtection="1">
      <alignment horizontal="left" vertical="top" wrapText="1" indent="1"/>
      <protection hidden="1" locked="0"/>
    </xf>
    <xf numFmtId="0" fontId="5" fillId="0" borderId="71" xfId="63" applyFont="1" applyFill="1" applyBorder="1" applyAlignment="1" applyProtection="1">
      <alignment horizontal="left" vertical="top" wrapText="1" indent="1"/>
      <protection hidden="1" locked="0"/>
    </xf>
    <xf numFmtId="0" fontId="5" fillId="0" borderId="72" xfId="63" applyFont="1" applyFill="1" applyBorder="1" applyAlignment="1" applyProtection="1">
      <alignment horizontal="left" vertical="top" wrapText="1" indent="1"/>
      <protection hidden="1" locked="0"/>
    </xf>
    <xf numFmtId="0" fontId="1" fillId="0" borderId="73" xfId="63" applyFont="1" applyFill="1" applyBorder="1" applyAlignment="1" applyProtection="1">
      <alignment horizontal="left" indent="1"/>
      <protection hidden="1"/>
    </xf>
    <xf numFmtId="0" fontId="1" fillId="0" borderId="69" xfId="63" applyFont="1" applyFill="1" applyBorder="1" applyAlignment="1" applyProtection="1">
      <alignment horizontal="left" indent="1"/>
      <protection hidden="1"/>
    </xf>
    <xf numFmtId="0" fontId="1" fillId="0" borderId="74" xfId="63" applyFont="1" applyFill="1" applyBorder="1" applyAlignment="1" applyProtection="1">
      <alignment horizontal="left" indent="1"/>
      <protection hidden="1"/>
    </xf>
    <xf numFmtId="0" fontId="5" fillId="0" borderId="70" xfId="63" applyFont="1" applyFill="1" applyBorder="1" applyAlignment="1" applyProtection="1">
      <alignment horizontal="left" vertical="top" wrapText="1" indent="1"/>
      <protection hidden="1" locked="0"/>
    </xf>
    <xf numFmtId="0" fontId="5" fillId="0" borderId="71" xfId="63" applyFont="1" applyFill="1" applyBorder="1" applyAlignment="1" applyProtection="1">
      <alignment horizontal="left" vertical="top" wrapText="1" indent="1"/>
      <protection hidden="1" locked="0"/>
    </xf>
    <xf numFmtId="0" fontId="5" fillId="0" borderId="72" xfId="63" applyFont="1" applyFill="1" applyBorder="1" applyAlignment="1" applyProtection="1">
      <alignment horizontal="left" vertical="top" wrapText="1" indent="1"/>
      <protection hidden="1" locked="0"/>
    </xf>
    <xf numFmtId="0" fontId="1" fillId="0" borderId="73" xfId="63" applyFont="1" applyFill="1" applyBorder="1" applyAlignment="1" applyProtection="1">
      <alignment horizontal="left" indent="1"/>
      <protection hidden="1"/>
    </xf>
    <xf numFmtId="0" fontId="1" fillId="0" borderId="69" xfId="63" applyFont="1" applyFill="1" applyBorder="1" applyAlignment="1" applyProtection="1">
      <alignment horizontal="left" indent="1"/>
      <protection hidden="1"/>
    </xf>
    <xf numFmtId="0" fontId="1" fillId="0" borderId="74" xfId="63" applyFont="1" applyFill="1" applyBorder="1" applyAlignment="1" applyProtection="1">
      <alignment horizontal="left" indent="1"/>
      <protection hidden="1"/>
    </xf>
    <xf numFmtId="0" fontId="1" fillId="0" borderId="70" xfId="63" applyFill="1" applyBorder="1" applyAlignment="1" applyProtection="1">
      <alignment horizontal="left" wrapText="1" indent="1"/>
      <protection hidden="1"/>
    </xf>
    <xf numFmtId="0" fontId="1" fillId="0" borderId="71" xfId="63" applyFill="1" applyBorder="1" applyAlignment="1" applyProtection="1">
      <alignment horizontal="left" wrapText="1" indent="1"/>
      <protection hidden="1"/>
    </xf>
    <xf numFmtId="0" fontId="1" fillId="0" borderId="72" xfId="63" applyFill="1" applyBorder="1" applyAlignment="1" applyProtection="1">
      <alignment horizontal="left" indent="1"/>
      <protection hidden="1"/>
    </xf>
    <xf numFmtId="0" fontId="12" fillId="0" borderId="75" xfId="63" applyFont="1" applyFill="1" applyBorder="1" applyAlignment="1" applyProtection="1">
      <alignment horizontal="center" vertical="center"/>
      <protection hidden="1" locked="0"/>
    </xf>
    <xf numFmtId="0" fontId="5" fillId="0" borderId="76" xfId="63" applyFont="1" applyFill="1" applyBorder="1" applyAlignment="1" applyProtection="1">
      <alignment horizontal="left" vertical="center"/>
      <protection hidden="1" locked="0"/>
    </xf>
    <xf numFmtId="0" fontId="5" fillId="0" borderId="77" xfId="63" applyFont="1" applyFill="1" applyBorder="1" applyAlignment="1" applyProtection="1">
      <alignment horizontal="left" vertical="center"/>
      <protection hidden="1" locked="0"/>
    </xf>
    <xf numFmtId="0" fontId="5" fillId="0" borderId="78" xfId="63" applyFont="1" applyFill="1" applyBorder="1" applyAlignment="1" applyProtection="1">
      <alignment horizontal="left" vertical="center"/>
      <protection hidden="1" locked="0"/>
    </xf>
    <xf numFmtId="0" fontId="12" fillId="0" borderId="79" xfId="63" applyFont="1" applyFill="1" applyBorder="1" applyAlignment="1" applyProtection="1">
      <alignment horizontal="center" vertical="center"/>
      <protection hidden="1" locked="0"/>
    </xf>
    <xf numFmtId="166" fontId="5" fillId="0" borderId="79" xfId="63" applyNumberFormat="1" applyFont="1" applyFill="1" applyBorder="1" applyAlignment="1" applyProtection="1">
      <alignment horizontal="center" vertical="center"/>
      <protection hidden="1" locked="0"/>
    </xf>
    <xf numFmtId="0" fontId="5" fillId="0" borderId="0" xfId="63" applyFont="1" applyFill="1" applyBorder="1" applyAlignment="1" applyProtection="1">
      <alignment horizontal="left" indent="1"/>
      <protection hidden="1"/>
    </xf>
    <xf numFmtId="166" fontId="5" fillId="0" borderId="80" xfId="63" applyNumberFormat="1" applyFont="1" applyFill="1" applyBorder="1" applyAlignment="1" applyProtection="1">
      <alignment horizontal="center" vertical="center"/>
      <protection hidden="1" locked="0"/>
    </xf>
    <xf numFmtId="0" fontId="5" fillId="0" borderId="81" xfId="63" applyFont="1" applyFill="1" applyBorder="1" applyAlignment="1" applyProtection="1">
      <alignment horizontal="center"/>
      <protection hidden="1"/>
    </xf>
    <xf numFmtId="0" fontId="5" fillId="0" borderId="82" xfId="63" applyFont="1" applyFill="1" applyBorder="1" applyAlignment="1" applyProtection="1">
      <alignment horizontal="center"/>
      <protection hidden="1"/>
    </xf>
    <xf numFmtId="0" fontId="5" fillId="0" borderId="82" xfId="63" applyFont="1" applyFill="1" applyBorder="1" applyAlignment="1" applyProtection="1">
      <alignment horizontal="left" indent="1"/>
      <protection hidden="1"/>
    </xf>
    <xf numFmtId="0" fontId="5" fillId="0" borderId="83" xfId="63" applyFont="1" applyFill="1" applyBorder="1" applyAlignment="1" applyProtection="1">
      <alignment horizontal="left" indent="1"/>
      <protection hidden="1"/>
    </xf>
    <xf numFmtId="0" fontId="5" fillId="0" borderId="84" xfId="63" applyFont="1" applyFill="1" applyBorder="1" applyAlignment="1" applyProtection="1">
      <alignment horizontal="center"/>
      <protection hidden="1"/>
    </xf>
    <xf numFmtId="0" fontId="1" fillId="0" borderId="82" xfId="63" applyFill="1" applyBorder="1" applyProtection="1">
      <alignment/>
      <protection hidden="1"/>
    </xf>
    <xf numFmtId="0" fontId="5" fillId="0" borderId="85" xfId="63" applyFont="1" applyFill="1" applyBorder="1" applyAlignment="1" applyProtection="1">
      <alignment horizontal="center"/>
      <protection hidden="1"/>
    </xf>
    <xf numFmtId="0" fontId="5" fillId="0" borderId="86" xfId="63" applyFont="1" applyFill="1" applyBorder="1" applyAlignment="1" applyProtection="1">
      <alignment horizontal="center"/>
      <protection hidden="1"/>
    </xf>
    <xf numFmtId="0" fontId="5" fillId="0" borderId="87" xfId="63" applyFont="1" applyFill="1" applyBorder="1" applyAlignment="1" applyProtection="1">
      <alignment horizontal="left" indent="1"/>
      <protection hidden="1"/>
    </xf>
    <xf numFmtId="0" fontId="5" fillId="0" borderId="88" xfId="63" applyFont="1" applyFill="1" applyBorder="1" applyAlignment="1" applyProtection="1">
      <alignment horizontal="left" indent="1"/>
      <protection hidden="1"/>
    </xf>
    <xf numFmtId="0" fontId="1" fillId="0" borderId="89" xfId="63" applyFont="1" applyFill="1" applyBorder="1" applyAlignment="1" applyProtection="1">
      <alignment horizontal="left" indent="1"/>
      <protection hidden="1"/>
    </xf>
    <xf numFmtId="0" fontId="5" fillId="0" borderId="90" xfId="63" applyFont="1" applyFill="1" applyBorder="1" applyAlignment="1" applyProtection="1">
      <alignment horizontal="left" indent="1"/>
      <protection hidden="1"/>
    </xf>
    <xf numFmtId="0" fontId="5" fillId="0" borderId="91" xfId="63" applyFont="1" applyFill="1" applyBorder="1" applyAlignment="1" applyProtection="1">
      <alignment horizontal="left" indent="1"/>
      <protection hidden="1"/>
    </xf>
    <xf numFmtId="0" fontId="5" fillId="0" borderId="92" xfId="63" applyFont="1" applyFill="1" applyBorder="1" applyAlignment="1" applyProtection="1">
      <alignment horizontal="left" indent="1"/>
      <protection hidden="1"/>
    </xf>
    <xf numFmtId="0" fontId="5" fillId="0" borderId="93" xfId="63" applyFont="1" applyFill="1" applyBorder="1" applyAlignment="1" applyProtection="1">
      <alignment horizontal="left" indent="1"/>
      <protection hidden="1"/>
    </xf>
    <xf numFmtId="0" fontId="3" fillId="0" borderId="0" xfId="63" applyFont="1" applyFill="1" applyBorder="1" applyAlignment="1" applyProtection="1">
      <alignment horizontal="left" indent="1"/>
      <protection hidden="1"/>
    </xf>
    <xf numFmtId="0" fontId="3" fillId="0" borderId="94" xfId="63" applyFont="1" applyFill="1" applyBorder="1" applyAlignment="1" applyProtection="1">
      <alignment horizontal="left" indent="1"/>
      <protection hidden="1"/>
    </xf>
    <xf numFmtId="0" fontId="5" fillId="0" borderId="94" xfId="63" applyFont="1" applyFill="1" applyBorder="1" applyAlignment="1" applyProtection="1">
      <alignment horizontal="left" indent="1"/>
      <protection hidden="1"/>
    </xf>
    <xf numFmtId="0" fontId="10" fillId="0" borderId="95" xfId="63" applyFont="1" applyFill="1" applyBorder="1" applyAlignment="1" applyProtection="1">
      <alignment/>
      <protection hidden="1" locked="0"/>
    </xf>
    <xf numFmtId="14" fontId="10" fillId="0" borderId="95" xfId="63" applyNumberFormat="1" applyFont="1" applyFill="1" applyBorder="1" applyAlignment="1" applyProtection="1">
      <alignment/>
      <protection hidden="1" locked="0"/>
    </xf>
    <xf numFmtId="0" fontId="5" fillId="0" borderId="0" xfId="63" applyFont="1" applyFill="1" applyAlignment="1" applyProtection="1">
      <alignment horizontal="right"/>
      <protection hidden="1"/>
    </xf>
    <xf numFmtId="0" fontId="10" fillId="0" borderId="96" xfId="63" applyFont="1" applyFill="1" applyBorder="1" applyAlignment="1" applyProtection="1">
      <alignment horizontal="center"/>
      <protection hidden="1" locked="0"/>
    </xf>
    <xf numFmtId="20" fontId="10" fillId="0" borderId="96" xfId="63" applyNumberFormat="1" applyFont="1" applyFill="1" applyBorder="1" applyAlignment="1" applyProtection="1">
      <alignment horizontal="center"/>
      <protection hidden="1" locked="0"/>
    </xf>
    <xf numFmtId="0" fontId="10" fillId="0" borderId="95" xfId="63" applyFont="1" applyFill="1" applyBorder="1" applyAlignment="1" applyProtection="1">
      <alignment horizontal="center"/>
      <protection hidden="1" locked="0"/>
    </xf>
    <xf numFmtId="20" fontId="10" fillId="0" borderId="95" xfId="63" applyNumberFormat="1" applyFont="1" applyFill="1" applyBorder="1" applyAlignment="1" applyProtection="1">
      <alignment horizontal="center"/>
      <protection hidden="1" locked="0"/>
    </xf>
    <xf numFmtId="0" fontId="9" fillId="0" borderId="0" xfId="63" applyFont="1" applyFill="1" applyProtection="1">
      <alignment/>
      <protection hidden="1"/>
    </xf>
    <xf numFmtId="0" fontId="5" fillId="0" borderId="0" xfId="63" applyFont="1" applyFill="1" applyAlignment="1" applyProtection="1">
      <alignment horizontal="left" indent="1"/>
      <protection hidden="1"/>
    </xf>
    <xf numFmtId="0" fontId="10" fillId="0" borderId="95" xfId="63" applyFont="1" applyFill="1" applyBorder="1" applyAlignment="1" applyProtection="1">
      <alignment horizontal="left" indent="1"/>
      <protection hidden="1" locked="0"/>
    </xf>
    <xf numFmtId="0" fontId="5" fillId="0" borderId="0" xfId="63" applyFont="1" applyFill="1" applyAlignment="1" applyProtection="1">
      <alignment horizontal="right" indent="1"/>
      <protection hidden="1"/>
    </xf>
    <xf numFmtId="0" fontId="10" fillId="0" borderId="95" xfId="63" applyFont="1" applyFill="1" applyBorder="1" applyAlignment="1" applyProtection="1">
      <alignment horizontal="left" indent="1"/>
      <protection hidden="1" locked="0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1" fillId="0" borderId="96" xfId="63" applyFill="1" applyBorder="1" applyProtection="1">
      <alignment/>
      <protection hidden="1" locked="0"/>
    </xf>
    <xf numFmtId="0" fontId="8" fillId="0" borderId="97" xfId="63" applyFont="1" applyFill="1" applyBorder="1" applyAlignment="1" applyProtection="1">
      <alignment horizontal="center" vertical="center"/>
      <protection hidden="1"/>
    </xf>
    <xf numFmtId="0" fontId="7" fillId="0" borderId="97" xfId="63" applyFont="1" applyFill="1" applyBorder="1" applyAlignment="1" applyProtection="1">
      <alignment horizontal="center" vertical="center"/>
      <protection hidden="1"/>
    </xf>
    <xf numFmtId="0" fontId="1" fillId="0" borderId="95" xfId="63" applyFill="1" applyBorder="1" applyProtection="1">
      <alignment/>
      <protection hidden="1" locked="0"/>
    </xf>
    <xf numFmtId="0" fontId="9" fillId="0" borderId="97" xfId="63" applyFont="1" applyFill="1" applyBorder="1" applyAlignment="1" applyProtection="1">
      <alignment horizontal="center" vertical="center"/>
      <protection hidden="1"/>
    </xf>
    <xf numFmtId="0" fontId="11" fillId="0" borderId="97" xfId="63" applyFont="1" applyFill="1" applyBorder="1" applyAlignment="1" applyProtection="1">
      <alignment horizontal="center" vertical="center"/>
      <protection hidden="1"/>
    </xf>
    <xf numFmtId="0" fontId="11" fillId="0" borderId="98" xfId="63" applyFont="1" applyFill="1" applyBorder="1" applyAlignment="1" applyProtection="1">
      <alignment horizontal="center" vertical="center"/>
      <protection hidden="1"/>
    </xf>
    <xf numFmtId="0" fontId="11" fillId="0" borderId="99" xfId="63" applyFont="1" applyFill="1" applyBorder="1" applyAlignment="1" applyProtection="1">
      <alignment horizontal="center" vertical="center"/>
      <protection hidden="1"/>
    </xf>
    <xf numFmtId="0" fontId="11" fillId="0" borderId="100" xfId="63" applyFont="1" applyFill="1" applyBorder="1" applyAlignment="1" applyProtection="1">
      <alignment horizontal="center" vertical="center"/>
      <protection hidden="1"/>
    </xf>
    <xf numFmtId="0" fontId="7" fillId="0" borderId="101" xfId="63" applyFont="1" applyFill="1" applyBorder="1" applyAlignment="1" applyProtection="1">
      <alignment horizontal="right" vertical="center"/>
      <protection hidden="1"/>
    </xf>
    <xf numFmtId="0" fontId="1" fillId="0" borderId="102" xfId="63" applyFill="1" applyBorder="1" applyAlignment="1" applyProtection="1">
      <alignment vertical="center"/>
      <protection hidden="1"/>
    </xf>
    <xf numFmtId="0" fontId="1" fillId="0" borderId="103" xfId="63" applyFill="1" applyBorder="1" applyAlignment="1" applyProtection="1">
      <alignment vertical="center"/>
      <protection hidden="1"/>
    </xf>
    <xf numFmtId="0" fontId="9" fillId="0" borderId="104" xfId="63" applyFont="1" applyFill="1" applyBorder="1" applyAlignment="1" applyProtection="1">
      <alignment horizontal="center" vertical="center"/>
      <protection hidden="1"/>
    </xf>
    <xf numFmtId="0" fontId="11" fillId="0" borderId="105" xfId="63" applyFont="1" applyFill="1" applyBorder="1" applyAlignment="1" applyProtection="1">
      <alignment horizontal="center" vertical="center"/>
      <protection hidden="1"/>
    </xf>
    <xf numFmtId="0" fontId="11" fillId="0" borderId="106" xfId="63" applyFont="1" applyFill="1" applyBorder="1" applyAlignment="1" applyProtection="1">
      <alignment horizontal="center" vertical="center"/>
      <protection hidden="1"/>
    </xf>
    <xf numFmtId="0" fontId="11" fillId="0" borderId="107" xfId="63" applyFont="1" applyFill="1" applyBorder="1" applyAlignment="1" applyProtection="1">
      <alignment horizontal="center" vertical="center"/>
      <protection hidden="1"/>
    </xf>
    <xf numFmtId="0" fontId="5" fillId="0" borderId="108" xfId="63" applyFont="1" applyFill="1" applyBorder="1" applyAlignment="1" applyProtection="1">
      <alignment horizontal="center" vertical="center"/>
      <protection hidden="1"/>
    </xf>
    <xf numFmtId="164" fontId="1" fillId="0" borderId="109" xfId="63" applyNumberFormat="1" applyFill="1" applyBorder="1" applyAlignment="1" applyProtection="1">
      <alignment horizontal="left" vertical="center" indent="1"/>
      <protection hidden="1" locked="0"/>
    </xf>
    <xf numFmtId="164" fontId="10" fillId="0" borderId="110" xfId="63" applyNumberFormat="1" applyFont="1" applyFill="1" applyBorder="1" applyAlignment="1" applyProtection="1">
      <alignment horizontal="left" vertical="center" indent="1"/>
      <protection hidden="1" locked="0"/>
    </xf>
    <xf numFmtId="0" fontId="9" fillId="0" borderId="111" xfId="63" applyFont="1" applyFill="1" applyBorder="1" applyAlignment="1" applyProtection="1">
      <alignment horizontal="center" vertical="center"/>
      <protection hidden="1"/>
    </xf>
    <xf numFmtId="0" fontId="1" fillId="0" borderId="112" xfId="63" applyFont="1" applyFill="1" applyBorder="1" applyAlignment="1" applyProtection="1">
      <alignment horizontal="center" vertical="center"/>
      <protection hidden="1"/>
    </xf>
    <xf numFmtId="0" fontId="1" fillId="0" borderId="113" xfId="63" applyFont="1" applyFill="1" applyBorder="1" applyAlignment="1" applyProtection="1">
      <alignment horizontal="center" vertical="center"/>
      <protection hidden="1"/>
    </xf>
    <xf numFmtId="0" fontId="1" fillId="0" borderId="114" xfId="63" applyFont="1" applyFill="1" applyBorder="1" applyAlignment="1" applyProtection="1">
      <alignment horizontal="center" vertical="center"/>
      <protection hidden="1" locked="0"/>
    </xf>
    <xf numFmtId="0" fontId="1" fillId="0" borderId="115" xfId="63" applyFont="1" applyFill="1" applyBorder="1" applyAlignment="1" applyProtection="1">
      <alignment horizontal="center" vertical="center"/>
      <protection hidden="1" locked="0"/>
    </xf>
    <xf numFmtId="0" fontId="5" fillId="0" borderId="112" xfId="63" applyFont="1" applyFill="1" applyBorder="1" applyAlignment="1" applyProtection="1">
      <alignment horizontal="center" vertical="center"/>
      <protection hidden="1"/>
    </xf>
    <xf numFmtId="0" fontId="6" fillId="0" borderId="116" xfId="63" applyFont="1" applyFill="1" applyBorder="1" applyAlignment="1" applyProtection="1">
      <alignment horizontal="left" vertical="top" indent="1"/>
      <protection hidden="1" locked="0"/>
    </xf>
    <xf numFmtId="0" fontId="6" fillId="0" borderId="117" xfId="63" applyFont="1" applyFill="1" applyBorder="1" applyAlignment="1" applyProtection="1">
      <alignment horizontal="left" vertical="top" indent="1"/>
      <protection hidden="1" locked="0"/>
    </xf>
    <xf numFmtId="0" fontId="6" fillId="0" borderId="0" xfId="63" applyFont="1" applyFill="1" applyAlignment="1" applyProtection="1">
      <alignment horizontal="center" vertical="center"/>
      <protection hidden="1"/>
    </xf>
    <xf numFmtId="0" fontId="1" fillId="0" borderId="118" xfId="63" applyFont="1" applyFill="1" applyBorder="1" applyAlignment="1" applyProtection="1">
      <alignment horizontal="center" vertical="center"/>
      <protection hidden="1"/>
    </xf>
    <xf numFmtId="0" fontId="1" fillId="0" borderId="119" xfId="63" applyFont="1" applyFill="1" applyBorder="1" applyAlignment="1" applyProtection="1">
      <alignment horizontal="center" vertical="center"/>
      <protection hidden="1"/>
    </xf>
    <xf numFmtId="0" fontId="1" fillId="0" borderId="79" xfId="63" applyFont="1" applyFill="1" applyBorder="1" applyAlignment="1" applyProtection="1">
      <alignment horizontal="center" vertical="center"/>
      <protection hidden="1" locked="0"/>
    </xf>
    <xf numFmtId="0" fontId="1" fillId="0" borderId="120" xfId="63" applyFont="1" applyFill="1" applyBorder="1" applyAlignment="1" applyProtection="1">
      <alignment horizontal="center" vertical="center"/>
      <protection hidden="1" locked="0"/>
    </xf>
    <xf numFmtId="0" fontId="5" fillId="0" borderId="118" xfId="63" applyFont="1" applyFill="1" applyBorder="1" applyAlignment="1" applyProtection="1">
      <alignment horizontal="center" vertical="center"/>
      <protection hidden="1"/>
    </xf>
    <xf numFmtId="0" fontId="6" fillId="0" borderId="121" xfId="63" applyFont="1" applyFill="1" applyBorder="1" applyAlignment="1" applyProtection="1">
      <alignment horizontal="left" vertical="top" indent="1"/>
      <protection hidden="1" locked="0"/>
    </xf>
    <xf numFmtId="0" fontId="6" fillId="0" borderId="122" xfId="63" applyFont="1" applyFill="1" applyBorder="1" applyAlignment="1" applyProtection="1">
      <alignment horizontal="left" vertical="top" indent="1"/>
      <protection hidden="1" locked="0"/>
    </xf>
    <xf numFmtId="0" fontId="6" fillId="0" borderId="121" xfId="63" applyFont="1" applyFill="1" applyBorder="1" applyAlignment="1" applyProtection="1">
      <alignment horizontal="left" vertical="center" indent="1"/>
      <protection hidden="1" locked="0"/>
    </xf>
    <xf numFmtId="0" fontId="6" fillId="0" borderId="122" xfId="63" applyFont="1" applyFill="1" applyBorder="1" applyAlignment="1" applyProtection="1">
      <alignment horizontal="left" vertical="center" indent="1"/>
      <protection hidden="1" locked="0"/>
    </xf>
    <xf numFmtId="0" fontId="1" fillId="0" borderId="123" xfId="63" applyFont="1" applyFill="1" applyBorder="1" applyAlignment="1" applyProtection="1">
      <alignment horizontal="center" vertical="center"/>
      <protection hidden="1"/>
    </xf>
    <xf numFmtId="0" fontId="1" fillId="0" borderId="124" xfId="63" applyFont="1" applyFill="1" applyBorder="1" applyAlignment="1" applyProtection="1">
      <alignment horizontal="center" vertical="center"/>
      <protection hidden="1"/>
    </xf>
    <xf numFmtId="0" fontId="1" fillId="0" borderId="125" xfId="63" applyFont="1" applyFill="1" applyBorder="1" applyAlignment="1" applyProtection="1">
      <alignment horizontal="center" vertical="center"/>
      <protection hidden="1" locked="0"/>
    </xf>
    <xf numFmtId="0" fontId="1" fillId="0" borderId="126" xfId="63" applyFont="1" applyFill="1" applyBorder="1" applyAlignment="1" applyProtection="1">
      <alignment horizontal="center" vertical="center"/>
      <protection hidden="1" locked="0"/>
    </xf>
    <xf numFmtId="0" fontId="5" fillId="0" borderId="123" xfId="63" applyFont="1" applyFill="1" applyBorder="1" applyAlignment="1" applyProtection="1">
      <alignment horizontal="center" vertical="center"/>
      <protection hidden="1"/>
    </xf>
    <xf numFmtId="0" fontId="6" fillId="0" borderId="127" xfId="63" applyFont="1" applyFill="1" applyBorder="1" applyAlignment="1" applyProtection="1">
      <alignment horizontal="left" vertical="center" indent="1"/>
      <protection hidden="1" locked="0"/>
    </xf>
    <xf numFmtId="0" fontId="6" fillId="0" borderId="128" xfId="63" applyFont="1" applyFill="1" applyBorder="1" applyAlignment="1" applyProtection="1">
      <alignment horizontal="left" vertical="center" indent="1"/>
      <protection hidden="1" locked="0"/>
    </xf>
    <xf numFmtId="0" fontId="1" fillId="0" borderId="0" xfId="63" applyFill="1" applyBorder="1" applyProtection="1">
      <alignment/>
      <protection hidden="1"/>
    </xf>
    <xf numFmtId="0" fontId="5" fillId="0" borderId="129" xfId="63" applyFont="1" applyFill="1" applyBorder="1" applyAlignment="1" applyProtection="1">
      <alignment horizontal="center" vertical="top"/>
      <protection hidden="1"/>
    </xf>
    <xf numFmtId="0" fontId="5" fillId="0" borderId="130" xfId="63" applyFont="1" applyFill="1" applyBorder="1" applyAlignment="1" applyProtection="1">
      <alignment horizontal="center" vertical="top"/>
      <protection hidden="1"/>
    </xf>
    <xf numFmtId="0" fontId="5" fillId="0" borderId="131" xfId="63" applyFont="1" applyFill="1" applyBorder="1" applyAlignment="1" applyProtection="1">
      <alignment horizontal="center" vertical="top"/>
      <protection hidden="1"/>
    </xf>
    <xf numFmtId="0" fontId="5" fillId="0" borderId="132" xfId="63" applyFont="1" applyFill="1" applyBorder="1" applyAlignment="1" applyProtection="1">
      <alignment horizontal="center" vertical="top"/>
      <protection hidden="1"/>
    </xf>
    <xf numFmtId="0" fontId="5" fillId="0" borderId="133" xfId="63" applyFont="1" applyFill="1" applyBorder="1" applyAlignment="1" applyProtection="1">
      <alignment horizontal="center" vertical="top"/>
      <protection hidden="1"/>
    </xf>
    <xf numFmtId="0" fontId="5" fillId="0" borderId="104" xfId="63" applyFont="1" applyFill="1" applyBorder="1" applyAlignment="1" applyProtection="1">
      <alignment horizontal="center" vertical="center" wrapText="1"/>
      <protection hidden="1"/>
    </xf>
    <xf numFmtId="0" fontId="1" fillId="0" borderId="134" xfId="63" applyFill="1" applyBorder="1" applyAlignment="1" applyProtection="1">
      <alignment horizontal="left" indent="1"/>
      <protection hidden="1"/>
    </xf>
    <xf numFmtId="0" fontId="5" fillId="0" borderId="135" xfId="63" applyFont="1" applyFill="1" applyBorder="1" applyAlignment="1" applyProtection="1">
      <alignment horizontal="left" indent="1"/>
      <protection hidden="1"/>
    </xf>
    <xf numFmtId="0" fontId="5" fillId="0" borderId="136" xfId="63" applyFont="1" applyFill="1" applyBorder="1" applyAlignment="1" applyProtection="1">
      <alignment horizontal="center"/>
      <protection hidden="1"/>
    </xf>
    <xf numFmtId="0" fontId="5" fillId="0" borderId="137" xfId="63" applyFont="1" applyFill="1" applyBorder="1" applyAlignment="1" applyProtection="1">
      <alignment horizontal="center"/>
      <protection hidden="1"/>
    </xf>
    <xf numFmtId="0" fontId="5" fillId="0" borderId="138" xfId="63" applyFont="1" applyFill="1" applyBorder="1" applyAlignment="1" applyProtection="1">
      <alignment horizontal="center"/>
      <protection hidden="1"/>
    </xf>
    <xf numFmtId="0" fontId="5" fillId="0" borderId="139" xfId="63" applyFont="1" applyFill="1" applyBorder="1" applyAlignment="1" applyProtection="1">
      <alignment horizontal="center"/>
      <protection hidden="1"/>
    </xf>
    <xf numFmtId="0" fontId="5" fillId="0" borderId="140" xfId="63" applyFont="1" applyFill="1" applyBorder="1" applyAlignment="1" applyProtection="1">
      <alignment horizontal="center"/>
      <protection hidden="1"/>
    </xf>
    <xf numFmtId="0" fontId="5" fillId="0" borderId="111" xfId="63" applyFont="1" applyFill="1" applyBorder="1" applyAlignment="1" applyProtection="1">
      <alignment horizontal="center" vertical="center" wrapText="1"/>
      <protection hidden="1"/>
    </xf>
    <xf numFmtId="0" fontId="1" fillId="0" borderId="127" xfId="63" applyFill="1" applyBorder="1" applyAlignment="1" applyProtection="1">
      <alignment horizontal="left" indent="1"/>
      <protection hidden="1"/>
    </xf>
    <xf numFmtId="0" fontId="5" fillId="0" borderId="128" xfId="63" applyFont="1" applyFill="1" applyBorder="1" applyAlignment="1" applyProtection="1">
      <alignment horizontal="left" indent="1"/>
      <protection hidden="1"/>
    </xf>
    <xf numFmtId="0" fontId="29" fillId="0" borderId="101" xfId="63" applyFont="1" applyFill="1" applyBorder="1" applyAlignment="1" applyProtection="1">
      <alignment horizontal="left" vertical="center" indent="1"/>
      <protection hidden="1" locked="0"/>
    </xf>
    <xf numFmtId="0" fontId="29" fillId="0" borderId="102" xfId="63" applyFont="1" applyFill="1" applyBorder="1" applyAlignment="1" applyProtection="1">
      <alignment horizontal="left" vertical="center" indent="1"/>
      <protection hidden="1" locked="0"/>
    </xf>
    <xf numFmtId="0" fontId="8" fillId="0" borderId="102" xfId="63" applyFont="1" applyFill="1" applyBorder="1" applyAlignment="1" applyProtection="1">
      <alignment horizontal="left" vertical="center" indent="1"/>
      <protection hidden="1" locked="0"/>
    </xf>
    <xf numFmtId="0" fontId="7" fillId="0" borderId="103" xfId="63" applyFont="1" applyFill="1" applyBorder="1" applyAlignment="1" applyProtection="1">
      <alignment horizontal="left" vertical="top" indent="1"/>
      <protection hidden="1"/>
    </xf>
    <xf numFmtId="0" fontId="3" fillId="0" borderId="141" xfId="63" applyFont="1" applyFill="1" applyBorder="1" applyAlignment="1" applyProtection="1">
      <alignment vertical="center" wrapText="1"/>
      <protection hidden="1"/>
    </xf>
    <xf numFmtId="0" fontId="6" fillId="0" borderId="95" xfId="63" applyFont="1" applyFill="1" applyBorder="1" applyAlignment="1" applyProtection="1">
      <alignment horizontal="center"/>
      <protection hidden="1" locked="0"/>
    </xf>
    <xf numFmtId="14" fontId="6" fillId="0" borderId="95" xfId="63" applyNumberFormat="1" applyFont="1" applyFill="1" applyBorder="1" applyAlignment="1" applyProtection="1">
      <alignment horizontal="center"/>
      <protection hidden="1" locked="0"/>
    </xf>
    <xf numFmtId="0" fontId="5" fillId="0" borderId="0" xfId="63" applyFont="1" applyFill="1" applyAlignment="1" applyProtection="1">
      <alignment horizontal="right"/>
      <protection hidden="1"/>
    </xf>
    <xf numFmtId="0" fontId="6" fillId="0" borderId="95" xfId="63" applyFont="1" applyFill="1" applyBorder="1" applyAlignment="1" applyProtection="1">
      <alignment horizontal="left" indent="1"/>
      <protection hidden="1" locked="0"/>
    </xf>
    <xf numFmtId="0" fontId="4" fillId="0" borderId="0" xfId="63" applyFont="1" applyFill="1" applyAlignment="1" applyProtection="1">
      <alignment horizontal="center"/>
      <protection hidden="1"/>
    </xf>
    <xf numFmtId="0" fontId="3" fillId="0" borderId="0" xfId="63" applyFont="1" applyFill="1" applyAlignment="1" applyProtection="1">
      <alignment vertical="center" wrapText="1"/>
      <protection hidden="1"/>
    </xf>
    <xf numFmtId="0" fontId="1" fillId="0" borderId="0" xfId="63" applyProtection="1">
      <alignment/>
      <protection hidden="1"/>
    </xf>
    <xf numFmtId="0" fontId="1" fillId="0" borderId="68" xfId="63" applyBorder="1" applyAlignment="1" applyProtection="1">
      <alignment horizontal="left" indent="1"/>
      <protection hidden="1" locked="0"/>
    </xf>
    <xf numFmtId="14" fontId="1" fillId="0" borderId="68" xfId="63" applyNumberFormat="1" applyBorder="1" applyAlignment="1" applyProtection="1">
      <alignment horizontal="left" indent="1"/>
      <protection hidden="1" locked="0"/>
    </xf>
    <xf numFmtId="0" fontId="5" fillId="0" borderId="69" xfId="63" applyFont="1" applyBorder="1" applyAlignment="1" applyProtection="1">
      <alignment horizontal="right"/>
      <protection hidden="1"/>
    </xf>
    <xf numFmtId="0" fontId="5" fillId="0" borderId="69" xfId="63" applyFont="1" applyBorder="1" applyAlignment="1" applyProtection="1">
      <alignment/>
      <protection hidden="1"/>
    </xf>
    <xf numFmtId="0" fontId="5" fillId="0" borderId="70" xfId="63" applyFont="1" applyBorder="1" applyAlignment="1" applyProtection="1">
      <alignment horizontal="left" vertical="top" wrapText="1" indent="1"/>
      <protection hidden="1" locked="0"/>
    </xf>
    <xf numFmtId="0" fontId="5" fillId="0" borderId="71" xfId="63" applyFont="1" applyBorder="1" applyAlignment="1" applyProtection="1">
      <alignment horizontal="left" vertical="top" wrapText="1" indent="1"/>
      <protection hidden="1" locked="0"/>
    </xf>
    <xf numFmtId="0" fontId="5" fillId="0" borderId="72" xfId="63" applyFont="1" applyBorder="1" applyAlignment="1" applyProtection="1">
      <alignment horizontal="left" vertical="top" wrapText="1" indent="1"/>
      <protection hidden="1" locked="0"/>
    </xf>
    <xf numFmtId="0" fontId="1" fillId="0" borderId="73" xfId="63" applyFont="1" applyBorder="1" applyAlignment="1" applyProtection="1">
      <alignment horizontal="left" indent="1"/>
      <protection hidden="1"/>
    </xf>
    <xf numFmtId="0" fontId="1" fillId="0" borderId="69" xfId="63" applyFont="1" applyBorder="1" applyAlignment="1" applyProtection="1">
      <alignment horizontal="left" indent="1"/>
      <protection hidden="1"/>
    </xf>
    <xf numFmtId="0" fontId="1" fillId="0" borderId="74" xfId="63" applyFont="1" applyBorder="1" applyAlignment="1" applyProtection="1">
      <alignment horizontal="left" indent="1"/>
      <protection hidden="1"/>
    </xf>
    <xf numFmtId="0" fontId="5" fillId="0" borderId="70" xfId="63" applyFont="1" applyBorder="1" applyAlignment="1" applyProtection="1">
      <alignment horizontal="left" vertical="top" wrapText="1" indent="1"/>
      <protection hidden="1" locked="0"/>
    </xf>
    <xf numFmtId="0" fontId="5" fillId="0" borderId="71" xfId="63" applyFont="1" applyBorder="1" applyAlignment="1" applyProtection="1">
      <alignment horizontal="left" vertical="top" wrapText="1" indent="1"/>
      <protection hidden="1" locked="0"/>
    </xf>
    <xf numFmtId="0" fontId="5" fillId="0" borderId="72" xfId="63" applyFont="1" applyBorder="1" applyAlignment="1" applyProtection="1">
      <alignment horizontal="left" vertical="top" wrapText="1" indent="1"/>
      <protection hidden="1" locked="0"/>
    </xf>
    <xf numFmtId="0" fontId="1" fillId="0" borderId="73" xfId="63" applyFont="1" applyBorder="1" applyAlignment="1" applyProtection="1">
      <alignment horizontal="left" indent="1"/>
      <protection hidden="1"/>
    </xf>
    <xf numFmtId="0" fontId="1" fillId="0" borderId="69" xfId="63" applyFont="1" applyBorder="1" applyAlignment="1" applyProtection="1">
      <alignment horizontal="left" indent="1"/>
      <protection hidden="1"/>
    </xf>
    <xf numFmtId="0" fontId="1" fillId="0" borderId="74" xfId="63" applyFont="1" applyBorder="1" applyAlignment="1" applyProtection="1">
      <alignment horizontal="left" indent="1"/>
      <protection hidden="1"/>
    </xf>
    <xf numFmtId="0" fontId="1" fillId="0" borderId="70" xfId="63" applyBorder="1" applyAlignment="1" applyProtection="1">
      <alignment horizontal="left" wrapText="1" indent="1"/>
      <protection hidden="1"/>
    </xf>
    <xf numFmtId="0" fontId="1" fillId="0" borderId="71" xfId="63" applyBorder="1" applyAlignment="1" applyProtection="1">
      <alignment horizontal="left" wrapText="1" indent="1"/>
      <protection hidden="1"/>
    </xf>
    <xf numFmtId="0" fontId="1" fillId="0" borderId="72" xfId="63" applyBorder="1" applyAlignment="1" applyProtection="1">
      <alignment horizontal="left" indent="1"/>
      <protection hidden="1"/>
    </xf>
    <xf numFmtId="0" fontId="12" fillId="0" borderId="75" xfId="63" applyFont="1" applyBorder="1" applyAlignment="1" applyProtection="1">
      <alignment horizontal="center" vertical="center"/>
      <protection hidden="1" locked="0"/>
    </xf>
    <xf numFmtId="0" fontId="5" fillId="0" borderId="76" xfId="63" applyFont="1" applyBorder="1" applyAlignment="1" applyProtection="1">
      <alignment horizontal="left" vertical="center"/>
      <protection hidden="1" locked="0"/>
    </xf>
    <xf numFmtId="0" fontId="5" fillId="0" borderId="77" xfId="63" applyFont="1" applyBorder="1" applyAlignment="1" applyProtection="1">
      <alignment horizontal="left" vertical="center"/>
      <protection hidden="1" locked="0"/>
    </xf>
    <xf numFmtId="0" fontId="5" fillId="0" borderId="78" xfId="63" applyFont="1" applyBorder="1" applyAlignment="1" applyProtection="1">
      <alignment horizontal="left" vertical="center"/>
      <protection hidden="1" locked="0"/>
    </xf>
    <xf numFmtId="0" fontId="12" fillId="0" borderId="79" xfId="63" applyFont="1" applyBorder="1" applyAlignment="1" applyProtection="1">
      <alignment horizontal="center" vertical="center"/>
      <protection hidden="1" locked="0"/>
    </xf>
    <xf numFmtId="166" fontId="5" fillId="0" borderId="79" xfId="63" applyNumberFormat="1" applyFont="1" applyBorder="1" applyAlignment="1" applyProtection="1">
      <alignment horizontal="center" vertical="center"/>
      <protection hidden="1" locked="0"/>
    </xf>
    <xf numFmtId="0" fontId="5" fillId="0" borderId="0" xfId="63" applyFont="1" applyBorder="1" applyAlignment="1" applyProtection="1">
      <alignment horizontal="left" indent="1"/>
      <protection hidden="1"/>
    </xf>
    <xf numFmtId="166" fontId="5" fillId="0" borderId="80" xfId="63" applyNumberFormat="1" applyFont="1" applyBorder="1" applyAlignment="1" applyProtection="1">
      <alignment horizontal="center" vertical="center"/>
      <protection hidden="1" locked="0"/>
    </xf>
    <xf numFmtId="0" fontId="5" fillId="0" borderId="81" xfId="63" applyFont="1" applyBorder="1" applyAlignment="1" applyProtection="1">
      <alignment horizontal="center"/>
      <protection hidden="1"/>
    </xf>
    <xf numFmtId="0" fontId="5" fillId="0" borderId="82" xfId="63" applyFont="1" applyBorder="1" applyAlignment="1" applyProtection="1">
      <alignment horizontal="center"/>
      <protection hidden="1"/>
    </xf>
    <xf numFmtId="0" fontId="5" fillId="0" borderId="82" xfId="63" applyFont="1" applyBorder="1" applyAlignment="1" applyProtection="1">
      <alignment horizontal="left" indent="1"/>
      <protection hidden="1"/>
    </xf>
    <xf numFmtId="0" fontId="5" fillId="0" borderId="83" xfId="63" applyFont="1" applyBorder="1" applyAlignment="1" applyProtection="1">
      <alignment horizontal="left" indent="1"/>
      <protection hidden="1"/>
    </xf>
    <xf numFmtId="0" fontId="5" fillId="0" borderId="84" xfId="63" applyFont="1" applyBorder="1" applyAlignment="1" applyProtection="1">
      <alignment horizontal="center"/>
      <protection hidden="1"/>
    </xf>
    <xf numFmtId="0" fontId="1" fillId="0" borderId="82" xfId="63" applyBorder="1" applyProtection="1">
      <alignment/>
      <protection hidden="1"/>
    </xf>
    <xf numFmtId="0" fontId="5" fillId="0" borderId="85" xfId="63" applyFont="1" applyBorder="1" applyAlignment="1" applyProtection="1">
      <alignment horizontal="center"/>
      <protection hidden="1"/>
    </xf>
    <xf numFmtId="0" fontId="5" fillId="0" borderId="86" xfId="63" applyFont="1" applyBorder="1" applyAlignment="1" applyProtection="1">
      <alignment horizontal="center"/>
      <protection hidden="1"/>
    </xf>
    <xf numFmtId="0" fontId="5" fillId="0" borderId="87" xfId="63" applyFont="1" applyBorder="1" applyAlignment="1" applyProtection="1">
      <alignment horizontal="left" indent="1"/>
      <protection hidden="1"/>
    </xf>
    <xf numFmtId="0" fontId="5" fillId="0" borderId="88" xfId="63" applyFont="1" applyBorder="1" applyAlignment="1" applyProtection="1">
      <alignment horizontal="left" indent="1"/>
      <protection hidden="1"/>
    </xf>
    <xf numFmtId="0" fontId="1" fillId="0" borderId="89" xfId="63" applyFont="1" applyBorder="1" applyAlignment="1" applyProtection="1">
      <alignment horizontal="left" indent="1"/>
      <protection hidden="1"/>
    </xf>
    <xf numFmtId="0" fontId="5" fillId="0" borderId="90" xfId="63" applyFont="1" applyBorder="1" applyAlignment="1" applyProtection="1">
      <alignment horizontal="left" indent="1"/>
      <protection hidden="1"/>
    </xf>
    <xf numFmtId="0" fontId="5" fillId="0" borderId="91" xfId="63" applyFont="1" applyBorder="1" applyAlignment="1" applyProtection="1">
      <alignment horizontal="left" indent="1"/>
      <protection hidden="1"/>
    </xf>
    <xf numFmtId="0" fontId="5" fillId="0" borderId="92" xfId="63" applyFont="1" applyBorder="1" applyAlignment="1" applyProtection="1">
      <alignment horizontal="left" indent="1"/>
      <protection hidden="1"/>
    </xf>
    <xf numFmtId="0" fontId="5" fillId="0" borderId="93" xfId="63" applyFont="1" applyBorder="1" applyAlignment="1" applyProtection="1">
      <alignment horizontal="left" indent="1"/>
      <protection hidden="1"/>
    </xf>
    <xf numFmtId="0" fontId="3" fillId="0" borderId="0" xfId="63" applyFont="1" applyBorder="1" applyAlignment="1" applyProtection="1">
      <alignment horizontal="left" indent="1"/>
      <protection hidden="1"/>
    </xf>
    <xf numFmtId="0" fontId="3" fillId="0" borderId="94" xfId="63" applyFont="1" applyBorder="1" applyAlignment="1" applyProtection="1">
      <alignment horizontal="left" indent="1"/>
      <protection hidden="1"/>
    </xf>
    <xf numFmtId="0" fontId="5" fillId="0" borderId="94" xfId="63" applyFont="1" applyBorder="1" applyAlignment="1" applyProtection="1">
      <alignment horizontal="left" indent="1"/>
      <protection hidden="1"/>
    </xf>
    <xf numFmtId="0" fontId="10" fillId="0" borderId="95" xfId="63" applyFont="1" applyBorder="1" applyAlignment="1" applyProtection="1">
      <alignment/>
      <protection hidden="1" locked="0"/>
    </xf>
    <xf numFmtId="14" fontId="10" fillId="0" borderId="95" xfId="63" applyNumberFormat="1" applyFont="1" applyBorder="1" applyAlignment="1" applyProtection="1">
      <alignment/>
      <protection hidden="1" locked="0"/>
    </xf>
    <xf numFmtId="0" fontId="5" fillId="0" borderId="0" xfId="63" applyFont="1" applyAlignment="1" applyProtection="1">
      <alignment horizontal="right"/>
      <protection hidden="1"/>
    </xf>
    <xf numFmtId="0" fontId="10" fillId="0" borderId="96" xfId="63" applyFont="1" applyBorder="1" applyAlignment="1" applyProtection="1">
      <alignment horizontal="center"/>
      <protection hidden="1" locked="0"/>
    </xf>
    <xf numFmtId="20" fontId="10" fillId="0" borderId="96" xfId="63" applyNumberFormat="1" applyFont="1" applyBorder="1" applyAlignment="1" applyProtection="1">
      <alignment horizontal="center"/>
      <protection hidden="1" locked="0"/>
    </xf>
    <xf numFmtId="0" fontId="10" fillId="0" borderId="95" xfId="63" applyFont="1" applyBorder="1" applyAlignment="1" applyProtection="1">
      <alignment horizontal="center"/>
      <protection hidden="1" locked="0"/>
    </xf>
    <xf numFmtId="20" fontId="10" fillId="0" borderId="95" xfId="63" applyNumberFormat="1" applyFont="1" applyBorder="1" applyAlignment="1" applyProtection="1">
      <alignment horizontal="center"/>
      <protection hidden="1" locked="0"/>
    </xf>
    <xf numFmtId="0" fontId="9" fillId="0" borderId="0" xfId="63" applyFont="1" applyProtection="1">
      <alignment/>
      <protection hidden="1"/>
    </xf>
    <xf numFmtId="0" fontId="5" fillId="0" borderId="0" xfId="63" applyFont="1" applyAlignment="1" applyProtection="1">
      <alignment horizontal="left" indent="1"/>
      <protection hidden="1"/>
    </xf>
    <xf numFmtId="0" fontId="10" fillId="0" borderId="95" xfId="63" applyFont="1" applyBorder="1" applyAlignment="1" applyProtection="1">
      <alignment horizontal="left" indent="1"/>
      <protection hidden="1" locked="0"/>
    </xf>
    <xf numFmtId="0" fontId="5" fillId="0" borderId="0" xfId="63" applyFont="1" applyAlignment="1" applyProtection="1">
      <alignment horizontal="right" indent="1"/>
      <protection hidden="1"/>
    </xf>
    <xf numFmtId="0" fontId="10" fillId="0" borderId="95" xfId="63" applyFont="1" applyBorder="1" applyAlignment="1" applyProtection="1">
      <alignment horizontal="left" indent="1"/>
      <protection hidden="1" locked="0"/>
    </xf>
    <xf numFmtId="0" fontId="7" fillId="0" borderId="0" xfId="63" applyFont="1" applyBorder="1" applyAlignment="1" applyProtection="1">
      <alignment horizontal="center" vertical="center"/>
      <protection hidden="1"/>
    </xf>
    <xf numFmtId="0" fontId="1" fillId="0" borderId="96" xfId="63" applyBorder="1" applyProtection="1">
      <alignment/>
      <protection hidden="1" locked="0"/>
    </xf>
    <xf numFmtId="0" fontId="8" fillId="34" borderId="97" xfId="63" applyFont="1" applyFill="1" applyBorder="1" applyAlignment="1" applyProtection="1">
      <alignment horizontal="center" vertical="center"/>
      <protection hidden="1"/>
    </xf>
    <xf numFmtId="0" fontId="7" fillId="0" borderId="97" xfId="63" applyFont="1" applyBorder="1" applyAlignment="1" applyProtection="1">
      <alignment horizontal="center" vertical="center"/>
      <protection hidden="1"/>
    </xf>
    <xf numFmtId="0" fontId="1" fillId="0" borderId="95" xfId="63" applyBorder="1" applyProtection="1">
      <alignment/>
      <protection hidden="1" locked="0"/>
    </xf>
    <xf numFmtId="0" fontId="9" fillId="0" borderId="97" xfId="63" applyFont="1" applyBorder="1" applyAlignment="1" applyProtection="1">
      <alignment horizontal="center" vertical="center"/>
      <protection hidden="1"/>
    </xf>
    <xf numFmtId="0" fontId="11" fillId="0" borderId="97" xfId="63" applyFont="1" applyBorder="1" applyAlignment="1" applyProtection="1">
      <alignment horizontal="center" vertical="center"/>
      <protection hidden="1"/>
    </xf>
    <xf numFmtId="0" fontId="11" fillId="0" borderId="98" xfId="63" applyFont="1" applyBorder="1" applyAlignment="1" applyProtection="1">
      <alignment horizontal="center" vertical="center"/>
      <protection hidden="1"/>
    </xf>
    <xf numFmtId="0" fontId="11" fillId="0" borderId="99" xfId="63" applyFont="1" applyBorder="1" applyAlignment="1" applyProtection="1">
      <alignment horizontal="center" vertical="center"/>
      <protection hidden="1"/>
    </xf>
    <xf numFmtId="0" fontId="11" fillId="0" borderId="100" xfId="63" applyFont="1" applyBorder="1" applyAlignment="1" applyProtection="1">
      <alignment horizontal="center" vertical="center"/>
      <protection hidden="1"/>
    </xf>
    <xf numFmtId="0" fontId="7" fillId="0" borderId="101" xfId="63" applyFont="1" applyBorder="1" applyAlignment="1" applyProtection="1">
      <alignment horizontal="right" vertical="center"/>
      <protection hidden="1"/>
    </xf>
    <xf numFmtId="0" fontId="1" fillId="0" borderId="102" xfId="63" applyBorder="1" applyAlignment="1" applyProtection="1">
      <alignment vertical="center"/>
      <protection hidden="1"/>
    </xf>
    <xf numFmtId="0" fontId="1" fillId="0" borderId="103" xfId="63" applyBorder="1" applyAlignment="1" applyProtection="1">
      <alignment vertical="center"/>
      <protection hidden="1"/>
    </xf>
    <xf numFmtId="0" fontId="9" fillId="0" borderId="104" xfId="63" applyFont="1" applyBorder="1" applyAlignment="1" applyProtection="1">
      <alignment horizontal="center" vertical="center"/>
      <protection hidden="1"/>
    </xf>
    <xf numFmtId="0" fontId="11" fillId="0" borderId="105" xfId="63" applyFont="1" applyBorder="1" applyAlignment="1" applyProtection="1">
      <alignment horizontal="center" vertical="center"/>
      <protection hidden="1"/>
    </xf>
    <xf numFmtId="0" fontId="11" fillId="0" borderId="106" xfId="63" applyFont="1" applyBorder="1" applyAlignment="1" applyProtection="1">
      <alignment horizontal="center" vertical="center"/>
      <protection hidden="1"/>
    </xf>
    <xf numFmtId="0" fontId="11" fillId="0" borderId="107" xfId="63" applyFont="1" applyBorder="1" applyAlignment="1" applyProtection="1">
      <alignment horizontal="center" vertical="center"/>
      <protection hidden="1"/>
    </xf>
    <xf numFmtId="0" fontId="5" fillId="0" borderId="108" xfId="63" applyFont="1" applyBorder="1" applyAlignment="1" applyProtection="1">
      <alignment horizontal="center" vertical="center"/>
      <protection hidden="1"/>
    </xf>
    <xf numFmtId="164" fontId="1" fillId="0" borderId="109" xfId="63" applyNumberFormat="1" applyBorder="1" applyAlignment="1" applyProtection="1">
      <alignment horizontal="left" vertical="center" indent="1"/>
      <protection hidden="1" locked="0"/>
    </xf>
    <xf numFmtId="164" fontId="10" fillId="0" borderId="110" xfId="63" applyNumberFormat="1" applyFont="1" applyBorder="1" applyAlignment="1" applyProtection="1">
      <alignment horizontal="left" vertical="center" indent="1"/>
      <protection hidden="1" locked="0"/>
    </xf>
    <xf numFmtId="0" fontId="9" fillId="0" borderId="111" xfId="63" applyFont="1" applyBorder="1" applyAlignment="1" applyProtection="1">
      <alignment horizontal="center" vertical="center"/>
      <protection hidden="1"/>
    </xf>
    <xf numFmtId="0" fontId="1" fillId="0" borderId="112" xfId="63" applyFont="1" applyBorder="1" applyAlignment="1" applyProtection="1">
      <alignment horizontal="center" vertical="center"/>
      <protection hidden="1"/>
    </xf>
    <xf numFmtId="0" fontId="1" fillId="0" borderId="113" xfId="63" applyFont="1" applyBorder="1" applyAlignment="1" applyProtection="1">
      <alignment horizontal="center" vertical="center"/>
      <protection hidden="1"/>
    </xf>
    <xf numFmtId="0" fontId="1" fillId="0" borderId="114" xfId="63" applyFont="1" applyBorder="1" applyAlignment="1" applyProtection="1">
      <alignment horizontal="center" vertical="center"/>
      <protection hidden="1" locked="0"/>
    </xf>
    <xf numFmtId="0" fontId="1" fillId="0" borderId="115" xfId="63" applyFont="1" applyBorder="1" applyAlignment="1" applyProtection="1">
      <alignment horizontal="center" vertical="center"/>
      <protection hidden="1" locked="0"/>
    </xf>
    <xf numFmtId="0" fontId="5" fillId="0" borderId="112" xfId="63" applyFont="1" applyBorder="1" applyAlignment="1" applyProtection="1">
      <alignment horizontal="center" vertical="center"/>
      <protection hidden="1"/>
    </xf>
    <xf numFmtId="0" fontId="6" fillId="0" borderId="116" xfId="63" applyFont="1" applyBorder="1" applyAlignment="1" applyProtection="1">
      <alignment horizontal="left" vertical="top" indent="1"/>
      <protection hidden="1" locked="0"/>
    </xf>
    <xf numFmtId="0" fontId="6" fillId="0" borderId="117" xfId="63" applyFont="1" applyBorder="1" applyAlignment="1" applyProtection="1">
      <alignment horizontal="left" vertical="top" indent="1"/>
      <protection hidden="1" locked="0"/>
    </xf>
    <xf numFmtId="0" fontId="6" fillId="0" borderId="0" xfId="63" applyFont="1" applyAlignment="1" applyProtection="1">
      <alignment horizontal="center" vertical="center"/>
      <protection hidden="1"/>
    </xf>
    <xf numFmtId="0" fontId="1" fillId="0" borderId="118" xfId="63" applyFont="1" applyBorder="1" applyAlignment="1" applyProtection="1">
      <alignment horizontal="center" vertical="center"/>
      <protection hidden="1"/>
    </xf>
    <xf numFmtId="0" fontId="1" fillId="0" borderId="119" xfId="63" applyFont="1" applyBorder="1" applyAlignment="1" applyProtection="1">
      <alignment horizontal="center" vertical="center"/>
      <protection hidden="1"/>
    </xf>
    <xf numFmtId="0" fontId="1" fillId="0" borderId="79" xfId="63" applyFont="1" applyBorder="1" applyAlignment="1" applyProtection="1">
      <alignment horizontal="center" vertical="center"/>
      <protection hidden="1" locked="0"/>
    </xf>
    <xf numFmtId="0" fontId="1" fillId="0" borderId="120" xfId="63" applyFont="1" applyBorder="1" applyAlignment="1" applyProtection="1">
      <alignment horizontal="center" vertical="center"/>
      <protection hidden="1" locked="0"/>
    </xf>
    <xf numFmtId="0" fontId="5" fillId="0" borderId="118" xfId="63" applyFont="1" applyBorder="1" applyAlignment="1" applyProtection="1">
      <alignment horizontal="center" vertical="center"/>
      <protection hidden="1"/>
    </xf>
    <xf numFmtId="0" fontId="6" fillId="0" borderId="121" xfId="63" applyFont="1" applyBorder="1" applyAlignment="1" applyProtection="1">
      <alignment horizontal="left" vertical="top" indent="1"/>
      <protection hidden="1" locked="0"/>
    </xf>
    <xf numFmtId="0" fontId="6" fillId="0" borderId="122" xfId="63" applyFont="1" applyBorder="1" applyAlignment="1" applyProtection="1">
      <alignment horizontal="left" vertical="top" indent="1"/>
      <protection hidden="1" locked="0"/>
    </xf>
    <xf numFmtId="0" fontId="6" fillId="0" borderId="121" xfId="63" applyFont="1" applyBorder="1" applyAlignment="1" applyProtection="1">
      <alignment horizontal="left" vertical="center" indent="1"/>
      <protection hidden="1" locked="0"/>
    </xf>
    <xf numFmtId="0" fontId="6" fillId="0" borderId="122" xfId="63" applyFont="1" applyBorder="1" applyAlignment="1" applyProtection="1">
      <alignment horizontal="left" vertical="center" indent="1"/>
      <protection hidden="1" locked="0"/>
    </xf>
    <xf numFmtId="0" fontId="1" fillId="0" borderId="123" xfId="63" applyFont="1" applyBorder="1" applyAlignment="1" applyProtection="1">
      <alignment horizontal="center" vertical="center"/>
      <protection hidden="1"/>
    </xf>
    <xf numFmtId="0" fontId="1" fillId="0" borderId="124" xfId="63" applyFont="1" applyBorder="1" applyAlignment="1" applyProtection="1">
      <alignment horizontal="center" vertical="center"/>
      <protection hidden="1"/>
    </xf>
    <xf numFmtId="0" fontId="1" fillId="0" borderId="125" xfId="63" applyFont="1" applyBorder="1" applyAlignment="1" applyProtection="1">
      <alignment horizontal="center" vertical="center"/>
      <protection hidden="1" locked="0"/>
    </xf>
    <xf numFmtId="0" fontId="1" fillId="0" borderId="126" xfId="63" applyFont="1" applyBorder="1" applyAlignment="1" applyProtection="1">
      <alignment horizontal="center" vertical="center"/>
      <protection hidden="1" locked="0"/>
    </xf>
    <xf numFmtId="0" fontId="5" fillId="0" borderId="123" xfId="63" applyFont="1" applyBorder="1" applyAlignment="1" applyProtection="1">
      <alignment horizontal="center" vertical="center"/>
      <protection hidden="1"/>
    </xf>
    <xf numFmtId="0" fontId="6" fillId="0" borderId="127" xfId="63" applyFont="1" applyBorder="1" applyAlignment="1" applyProtection="1">
      <alignment horizontal="left" vertical="center" indent="1"/>
      <protection hidden="1" locked="0"/>
    </xf>
    <xf numFmtId="0" fontId="6" fillId="0" borderId="128" xfId="63" applyFont="1" applyBorder="1" applyAlignment="1" applyProtection="1">
      <alignment horizontal="left" vertical="center" indent="1"/>
      <protection hidden="1" locked="0"/>
    </xf>
    <xf numFmtId="0" fontId="1" fillId="0" borderId="0" xfId="63" applyBorder="1" applyProtection="1">
      <alignment/>
      <protection hidden="1"/>
    </xf>
    <xf numFmtId="0" fontId="5" fillId="0" borderId="129" xfId="63" applyFont="1" applyBorder="1" applyAlignment="1" applyProtection="1">
      <alignment horizontal="center" vertical="top"/>
      <protection hidden="1"/>
    </xf>
    <xf numFmtId="0" fontId="5" fillId="0" borderId="130" xfId="63" applyFont="1" applyBorder="1" applyAlignment="1" applyProtection="1">
      <alignment horizontal="center" vertical="top"/>
      <protection hidden="1"/>
    </xf>
    <xf numFmtId="0" fontId="5" fillId="0" borderId="131" xfId="63" applyFont="1" applyBorder="1" applyAlignment="1" applyProtection="1">
      <alignment horizontal="center" vertical="top"/>
      <protection hidden="1"/>
    </xf>
    <xf numFmtId="0" fontId="5" fillId="0" borderId="132" xfId="63" applyFont="1" applyBorder="1" applyAlignment="1" applyProtection="1">
      <alignment horizontal="center" vertical="top"/>
      <protection hidden="1"/>
    </xf>
    <xf numFmtId="0" fontId="5" fillId="0" borderId="133" xfId="63" applyFont="1" applyBorder="1" applyAlignment="1" applyProtection="1">
      <alignment horizontal="center" vertical="top"/>
      <protection hidden="1"/>
    </xf>
    <xf numFmtId="0" fontId="5" fillId="0" borderId="104" xfId="63" applyFont="1" applyBorder="1" applyAlignment="1" applyProtection="1">
      <alignment horizontal="center" vertical="center" wrapText="1"/>
      <protection hidden="1"/>
    </xf>
    <xf numFmtId="0" fontId="1" fillId="0" borderId="134" xfId="63" applyBorder="1" applyAlignment="1" applyProtection="1">
      <alignment horizontal="left" indent="1"/>
      <protection hidden="1"/>
    </xf>
    <xf numFmtId="0" fontId="5" fillId="0" borderId="135" xfId="63" applyFont="1" applyBorder="1" applyAlignment="1" applyProtection="1">
      <alignment horizontal="left" indent="1"/>
      <protection hidden="1"/>
    </xf>
    <xf numFmtId="0" fontId="5" fillId="0" borderId="136" xfId="63" applyFont="1" applyBorder="1" applyAlignment="1" applyProtection="1">
      <alignment horizontal="center"/>
      <protection hidden="1"/>
    </xf>
    <xf numFmtId="0" fontId="5" fillId="0" borderId="137" xfId="63" applyFont="1" applyBorder="1" applyAlignment="1" applyProtection="1">
      <alignment horizontal="center"/>
      <protection hidden="1"/>
    </xf>
    <xf numFmtId="0" fontId="5" fillId="0" borderId="138" xfId="63" applyFont="1" applyBorder="1" applyAlignment="1" applyProtection="1">
      <alignment horizontal="center"/>
      <protection hidden="1"/>
    </xf>
    <xf numFmtId="0" fontId="5" fillId="0" borderId="139" xfId="63" applyFont="1" applyBorder="1" applyAlignment="1" applyProtection="1">
      <alignment horizontal="center"/>
      <protection hidden="1"/>
    </xf>
    <xf numFmtId="0" fontId="5" fillId="0" borderId="140" xfId="63" applyFont="1" applyBorder="1" applyAlignment="1" applyProtection="1">
      <alignment horizontal="center"/>
      <protection hidden="1"/>
    </xf>
    <xf numFmtId="0" fontId="5" fillId="0" borderId="111" xfId="63" applyFont="1" applyBorder="1" applyAlignment="1" applyProtection="1">
      <alignment horizontal="center" vertical="center" wrapText="1"/>
      <protection hidden="1"/>
    </xf>
    <xf numFmtId="0" fontId="1" fillId="0" borderId="127" xfId="63" applyBorder="1" applyAlignment="1" applyProtection="1">
      <alignment horizontal="left" indent="1"/>
      <protection hidden="1"/>
    </xf>
    <xf numFmtId="0" fontId="5" fillId="0" borderId="128" xfId="63" applyFont="1" applyBorder="1" applyAlignment="1" applyProtection="1">
      <alignment horizontal="left" indent="1"/>
      <protection hidden="1"/>
    </xf>
    <xf numFmtId="0" fontId="29" fillId="34" borderId="101" xfId="63" applyFont="1" applyFill="1" applyBorder="1" applyAlignment="1" applyProtection="1">
      <alignment horizontal="left" vertical="center" indent="1"/>
      <protection hidden="1" locked="0"/>
    </xf>
    <xf numFmtId="0" fontId="29" fillId="34" borderId="102" xfId="63" applyFont="1" applyFill="1" applyBorder="1" applyAlignment="1" applyProtection="1">
      <alignment horizontal="left" vertical="center" indent="1"/>
      <protection hidden="1" locked="0"/>
    </xf>
    <xf numFmtId="0" fontId="8" fillId="34" borderId="102" xfId="63" applyFont="1" applyFill="1" applyBorder="1" applyAlignment="1" applyProtection="1">
      <alignment horizontal="left" vertical="center" indent="1"/>
      <protection hidden="1" locked="0"/>
    </xf>
    <xf numFmtId="0" fontId="7" fillId="34" borderId="103" xfId="63" applyFont="1" applyFill="1" applyBorder="1" applyAlignment="1" applyProtection="1">
      <alignment horizontal="left" vertical="top" indent="1"/>
      <protection hidden="1"/>
    </xf>
    <xf numFmtId="0" fontId="3" fillId="0" borderId="141" xfId="63" applyFont="1" applyBorder="1" applyAlignment="1" applyProtection="1">
      <alignment vertical="center" wrapText="1"/>
      <protection hidden="1"/>
    </xf>
    <xf numFmtId="0" fontId="6" fillId="0" borderId="95" xfId="63" applyFont="1" applyBorder="1" applyAlignment="1" applyProtection="1">
      <alignment horizontal="center"/>
      <protection hidden="1" locked="0"/>
    </xf>
    <xf numFmtId="0" fontId="5" fillId="0" borderId="0" xfId="63" applyFont="1" applyAlignment="1" applyProtection="1">
      <alignment horizontal="right"/>
      <protection hidden="1"/>
    </xf>
    <xf numFmtId="0" fontId="6" fillId="0" borderId="95" xfId="63" applyFont="1" applyBorder="1" applyAlignment="1" applyProtection="1">
      <alignment horizontal="left" indent="1"/>
      <protection hidden="1" locked="0"/>
    </xf>
    <xf numFmtId="0" fontId="4" fillId="0" borderId="0" xfId="63" applyFont="1" applyAlignment="1" applyProtection="1">
      <alignment horizontal="center"/>
      <protection hidden="1"/>
    </xf>
    <xf numFmtId="0" fontId="3" fillId="0" borderId="0" xfId="63" applyFont="1" applyAlignment="1" applyProtection="1">
      <alignment vertical="center" wrapText="1"/>
      <protection hidden="1"/>
    </xf>
    <xf numFmtId="0" fontId="1" fillId="0" borderId="0" xfId="46" applyFill="1" applyProtection="1">
      <alignment/>
      <protection hidden="1"/>
    </xf>
    <xf numFmtId="167" fontId="1" fillId="0" borderId="67" xfId="46" applyNumberFormat="1" applyFont="1" applyFill="1" applyBorder="1" applyAlignment="1" applyProtection="1">
      <alignment horizontal="left" indent="1"/>
      <protection hidden="1" locked="0"/>
    </xf>
    <xf numFmtId="0" fontId="5" fillId="0" borderId="57" xfId="46" applyFont="1" applyFill="1" applyBorder="1" applyAlignment="1" applyProtection="1">
      <alignment horizontal="right"/>
      <protection hidden="1"/>
    </xf>
    <xf numFmtId="0" fontId="5" fillId="0" borderId="57" xfId="46" applyFont="1" applyFill="1" applyBorder="1" applyAlignment="1" applyProtection="1">
      <alignment/>
      <protection hidden="1"/>
    </xf>
    <xf numFmtId="0" fontId="5" fillId="0" borderId="66" xfId="46" applyFont="1" applyFill="1" applyBorder="1" applyAlignment="1" applyProtection="1">
      <alignment horizontal="left" vertical="top" wrapText="1" indent="1"/>
      <protection hidden="1" locked="0"/>
    </xf>
    <xf numFmtId="0" fontId="1" fillId="0" borderId="65" xfId="46" applyFont="1" applyFill="1" applyBorder="1" applyAlignment="1" applyProtection="1">
      <alignment horizontal="left" indent="1"/>
      <protection hidden="1"/>
    </xf>
    <xf numFmtId="0" fontId="1" fillId="0" borderId="56" xfId="46" applyFill="1" applyBorder="1" applyAlignment="1" applyProtection="1">
      <alignment horizontal="left" wrapText="1" indent="1"/>
      <protection hidden="1"/>
    </xf>
    <xf numFmtId="0" fontId="1" fillId="0" borderId="55" xfId="46" applyFill="1" applyBorder="1" applyAlignment="1" applyProtection="1">
      <alignment horizontal="left" wrapText="1" indent="1"/>
      <protection hidden="1"/>
    </xf>
    <xf numFmtId="0" fontId="1" fillId="0" borderId="54" xfId="46" applyFill="1" applyBorder="1" applyAlignment="1" applyProtection="1">
      <alignment horizontal="left" indent="1"/>
      <protection hidden="1"/>
    </xf>
    <xf numFmtId="0" fontId="12" fillId="0" borderId="53" xfId="46" applyFont="1" applyFill="1" applyBorder="1" applyAlignment="1" applyProtection="1">
      <alignment horizontal="center" vertical="center"/>
      <protection hidden="1" locked="0"/>
    </xf>
    <xf numFmtId="0" fontId="5" fillId="0" borderId="22" xfId="46" applyFont="1" applyFill="1" applyBorder="1" applyAlignment="1" applyProtection="1">
      <alignment horizontal="left" vertical="center"/>
      <protection hidden="1" locked="0"/>
    </xf>
    <xf numFmtId="0" fontId="12" fillId="0" borderId="22" xfId="46" applyFont="1" applyFill="1" applyBorder="1" applyAlignment="1" applyProtection="1">
      <alignment horizontal="center" vertical="center"/>
      <protection hidden="1" locked="0"/>
    </xf>
    <xf numFmtId="165" fontId="5" fillId="0" borderId="22" xfId="46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6" applyFont="1" applyFill="1" applyBorder="1" applyAlignment="1" applyProtection="1">
      <alignment horizontal="left" indent="1"/>
      <protection hidden="1"/>
    </xf>
    <xf numFmtId="165" fontId="5" fillId="0" borderId="52" xfId="46" applyNumberFormat="1" applyFont="1" applyFill="1" applyBorder="1" applyAlignment="1" applyProtection="1">
      <alignment horizontal="center" vertical="center"/>
      <protection hidden="1" locked="0"/>
    </xf>
    <xf numFmtId="0" fontId="5" fillId="0" borderId="51" xfId="46" applyFont="1" applyFill="1" applyBorder="1" applyAlignment="1" applyProtection="1">
      <alignment horizontal="center"/>
      <protection hidden="1"/>
    </xf>
    <xf numFmtId="0" fontId="5" fillId="0" borderId="48" xfId="46" applyFont="1" applyFill="1" applyBorder="1" applyAlignment="1" applyProtection="1">
      <alignment horizontal="center"/>
      <protection hidden="1"/>
    </xf>
    <xf numFmtId="0" fontId="5" fillId="0" borderId="48" xfId="46" applyFont="1" applyFill="1" applyBorder="1" applyAlignment="1" applyProtection="1">
      <alignment horizontal="left" indent="1"/>
      <protection hidden="1"/>
    </xf>
    <xf numFmtId="0" fontId="5" fillId="0" borderId="47" xfId="46" applyFont="1" applyFill="1" applyBorder="1" applyAlignment="1" applyProtection="1">
      <alignment horizontal="left" indent="1"/>
      <protection hidden="1"/>
    </xf>
    <xf numFmtId="0" fontId="5" fillId="0" borderId="49" xfId="46" applyFont="1" applyFill="1" applyBorder="1" applyAlignment="1" applyProtection="1">
      <alignment horizontal="center"/>
      <protection hidden="1"/>
    </xf>
    <xf numFmtId="0" fontId="1" fillId="0" borderId="48" xfId="46" applyFill="1" applyBorder="1" applyProtection="1">
      <alignment/>
      <protection hidden="1"/>
    </xf>
    <xf numFmtId="0" fontId="5" fillId="0" borderId="50" xfId="46" applyFont="1" applyFill="1" applyBorder="1" applyAlignment="1" applyProtection="1">
      <alignment horizontal="center"/>
      <protection hidden="1"/>
    </xf>
    <xf numFmtId="0" fontId="5" fillId="0" borderId="46" xfId="46" applyFont="1" applyFill="1" applyBorder="1" applyAlignment="1" applyProtection="1">
      <alignment horizontal="center"/>
      <protection hidden="1"/>
    </xf>
    <xf numFmtId="0" fontId="5" fillId="0" borderId="45" xfId="46" applyFont="1" applyFill="1" applyBorder="1" applyAlignment="1" applyProtection="1">
      <alignment horizontal="left" indent="1"/>
      <protection hidden="1"/>
    </xf>
    <xf numFmtId="0" fontId="5" fillId="0" borderId="42" xfId="46" applyFont="1" applyFill="1" applyBorder="1" applyAlignment="1" applyProtection="1">
      <alignment horizontal="left" indent="1"/>
      <protection hidden="1"/>
    </xf>
    <xf numFmtId="0" fontId="1" fillId="0" borderId="41" xfId="46" applyFont="1" applyFill="1" applyBorder="1" applyAlignment="1" applyProtection="1">
      <alignment horizontal="left" indent="1"/>
      <protection hidden="1"/>
    </xf>
    <xf numFmtId="0" fontId="5" fillId="0" borderId="43" xfId="46" applyFont="1" applyFill="1" applyBorder="1" applyAlignment="1" applyProtection="1">
      <alignment horizontal="left" indent="1"/>
      <protection hidden="1"/>
    </xf>
    <xf numFmtId="0" fontId="5" fillId="0" borderId="44" xfId="46" applyFont="1" applyFill="1" applyBorder="1" applyAlignment="1" applyProtection="1">
      <alignment horizontal="left" indent="1"/>
      <protection hidden="1"/>
    </xf>
    <xf numFmtId="0" fontId="5" fillId="0" borderId="40" xfId="46" applyFont="1" applyFill="1" applyBorder="1" applyAlignment="1" applyProtection="1">
      <alignment horizontal="left" indent="1"/>
      <protection hidden="1"/>
    </xf>
    <xf numFmtId="0" fontId="5" fillId="0" borderId="39" xfId="46" applyFont="1" applyFill="1" applyBorder="1" applyAlignment="1" applyProtection="1">
      <alignment horizontal="left" indent="1"/>
      <protection hidden="1"/>
    </xf>
    <xf numFmtId="0" fontId="3" fillId="0" borderId="0" xfId="46" applyFont="1" applyFill="1" applyBorder="1" applyAlignment="1" applyProtection="1">
      <alignment horizontal="left" indent="1"/>
      <protection hidden="1"/>
    </xf>
    <xf numFmtId="0" fontId="3" fillId="0" borderId="38" xfId="46" applyFont="1" applyFill="1" applyBorder="1" applyAlignment="1" applyProtection="1">
      <alignment horizontal="left" indent="1"/>
      <protection hidden="1"/>
    </xf>
    <xf numFmtId="0" fontId="5" fillId="0" borderId="38" xfId="46" applyFont="1" applyFill="1" applyBorder="1" applyAlignment="1" applyProtection="1">
      <alignment horizontal="left" indent="1"/>
      <protection hidden="1"/>
    </xf>
    <xf numFmtId="167" fontId="10" fillId="0" borderId="59" xfId="46" applyNumberFormat="1" applyFont="1" applyFill="1" applyBorder="1" applyAlignment="1" applyProtection="1">
      <alignment/>
      <protection hidden="1" locked="0"/>
    </xf>
    <xf numFmtId="0" fontId="5" fillId="0" borderId="0" xfId="46" applyFont="1" applyFill="1" applyAlignment="1" applyProtection="1">
      <alignment horizontal="right"/>
      <protection hidden="1"/>
    </xf>
    <xf numFmtId="0" fontId="10" fillId="0" borderId="64" xfId="46" applyFont="1" applyFill="1" applyBorder="1" applyAlignment="1" applyProtection="1">
      <alignment horizontal="center"/>
      <protection hidden="1" locked="0"/>
    </xf>
    <xf numFmtId="168" fontId="10" fillId="0" borderId="64" xfId="46" applyNumberFormat="1" applyFont="1" applyFill="1" applyBorder="1" applyAlignment="1" applyProtection="1">
      <alignment horizontal="center"/>
      <protection hidden="1" locked="0"/>
    </xf>
    <xf numFmtId="0" fontId="10" fillId="0" borderId="59" xfId="46" applyFont="1" applyFill="1" applyBorder="1" applyAlignment="1" applyProtection="1">
      <alignment horizontal="center"/>
      <protection hidden="1" locked="0"/>
    </xf>
    <xf numFmtId="168" fontId="10" fillId="0" borderId="59" xfId="46" applyNumberFormat="1" applyFont="1" applyFill="1" applyBorder="1" applyAlignment="1" applyProtection="1">
      <alignment horizontal="center"/>
      <protection hidden="1" locked="0"/>
    </xf>
    <xf numFmtId="0" fontId="9" fillId="0" borderId="0" xfId="46" applyFont="1" applyFill="1" applyProtection="1">
      <alignment/>
      <protection hidden="1"/>
    </xf>
    <xf numFmtId="0" fontId="5" fillId="0" borderId="0" xfId="46" applyFont="1" applyFill="1" applyAlignment="1" applyProtection="1">
      <alignment horizontal="left" indent="1"/>
      <protection hidden="1"/>
    </xf>
    <xf numFmtId="0" fontId="10" fillId="0" borderId="59" xfId="46" applyFont="1" applyFill="1" applyBorder="1" applyAlignment="1" applyProtection="1">
      <alignment horizontal="left" indent="1"/>
      <protection hidden="1" locked="0"/>
    </xf>
    <xf numFmtId="0" fontId="5" fillId="0" borderId="0" xfId="46" applyFont="1" applyFill="1" applyAlignment="1" applyProtection="1">
      <alignment horizontal="right" indent="1"/>
      <protection hidden="1"/>
    </xf>
    <xf numFmtId="0" fontId="7" fillId="0" borderId="0" xfId="46" applyFont="1" applyFill="1" applyBorder="1" applyAlignment="1" applyProtection="1">
      <alignment horizontal="center" vertical="center"/>
      <protection hidden="1"/>
    </xf>
    <xf numFmtId="0" fontId="1" fillId="0" borderId="64" xfId="46" applyFill="1" applyBorder="1" applyProtection="1">
      <alignment/>
      <protection hidden="1" locked="0"/>
    </xf>
    <xf numFmtId="0" fontId="8" fillId="0" borderId="28" xfId="46" applyFont="1" applyFill="1" applyBorder="1" applyAlignment="1" applyProtection="1">
      <alignment horizontal="center" vertical="center"/>
      <protection hidden="1"/>
    </xf>
    <xf numFmtId="0" fontId="7" fillId="0" borderId="28" xfId="46" applyFont="1" applyFill="1" applyBorder="1" applyAlignment="1" applyProtection="1">
      <alignment horizontal="center" vertical="center"/>
      <protection hidden="1"/>
    </xf>
    <xf numFmtId="0" fontId="1" fillId="0" borderId="59" xfId="46" applyFont="1" applyFill="1" applyBorder="1" applyProtection="1">
      <alignment/>
      <protection hidden="1" locked="0"/>
    </xf>
    <xf numFmtId="0" fontId="9" fillId="0" borderId="28" xfId="46" applyFont="1" applyFill="1" applyBorder="1" applyAlignment="1" applyProtection="1">
      <alignment horizontal="center" vertical="center"/>
      <protection hidden="1"/>
    </xf>
    <xf numFmtId="0" fontId="11" fillId="0" borderId="28" xfId="46" applyFont="1" applyFill="1" applyBorder="1" applyAlignment="1" applyProtection="1">
      <alignment horizontal="center" vertical="center"/>
      <protection hidden="1"/>
    </xf>
    <xf numFmtId="0" fontId="11" fillId="0" borderId="37" xfId="46" applyFont="1" applyFill="1" applyBorder="1" applyAlignment="1" applyProtection="1">
      <alignment horizontal="center" vertical="center"/>
      <protection hidden="1"/>
    </xf>
    <xf numFmtId="0" fontId="11" fillId="0" borderId="36" xfId="46" applyFont="1" applyFill="1" applyBorder="1" applyAlignment="1" applyProtection="1">
      <alignment horizontal="center" vertical="center"/>
      <protection hidden="1"/>
    </xf>
    <xf numFmtId="0" fontId="11" fillId="0" borderId="35" xfId="46" applyFont="1" applyFill="1" applyBorder="1" applyAlignment="1" applyProtection="1">
      <alignment horizontal="center" vertical="center"/>
      <protection hidden="1"/>
    </xf>
    <xf numFmtId="0" fontId="7" fillId="0" borderId="34" xfId="46" applyFont="1" applyFill="1" applyBorder="1" applyAlignment="1" applyProtection="1">
      <alignment horizontal="right" vertical="center"/>
      <protection hidden="1"/>
    </xf>
    <xf numFmtId="0" fontId="1" fillId="0" borderId="33" xfId="46" applyFill="1" applyBorder="1" applyAlignment="1" applyProtection="1">
      <alignment vertical="center"/>
      <protection hidden="1"/>
    </xf>
    <xf numFmtId="0" fontId="1" fillId="0" borderId="10" xfId="46" applyFill="1" applyBorder="1" applyAlignment="1" applyProtection="1">
      <alignment vertical="center"/>
      <protection hidden="1"/>
    </xf>
    <xf numFmtId="0" fontId="9" fillId="0" borderId="28" xfId="46" applyFont="1" applyFill="1" applyBorder="1" applyAlignment="1" applyProtection="1">
      <alignment horizontal="center" vertical="center"/>
      <protection hidden="1"/>
    </xf>
    <xf numFmtId="0" fontId="11" fillId="0" borderId="30" xfId="46" applyFont="1" applyFill="1" applyBorder="1" applyAlignment="1" applyProtection="1">
      <alignment horizontal="center" vertical="center"/>
      <protection hidden="1"/>
    </xf>
    <xf numFmtId="0" fontId="11" fillId="0" borderId="32" xfId="46" applyFont="1" applyFill="1" applyBorder="1" applyAlignment="1" applyProtection="1">
      <alignment horizontal="center" vertical="center"/>
      <protection hidden="1"/>
    </xf>
    <xf numFmtId="0" fontId="11" fillId="0" borderId="31" xfId="46" applyFont="1" applyFill="1" applyBorder="1" applyAlignment="1" applyProtection="1">
      <alignment horizontal="center" vertical="center"/>
      <protection hidden="1"/>
    </xf>
    <xf numFmtId="0" fontId="5" fillId="0" borderId="29" xfId="46" applyFont="1" applyFill="1" applyBorder="1" applyAlignment="1" applyProtection="1">
      <alignment horizontal="center" vertical="center"/>
      <protection hidden="1"/>
    </xf>
    <xf numFmtId="164" fontId="10" fillId="0" borderId="29" xfId="46" applyNumberFormat="1" applyFont="1" applyFill="1" applyBorder="1" applyAlignment="1" applyProtection="1">
      <alignment horizontal="left" vertical="center" indent="1"/>
      <protection hidden="1" locked="0"/>
    </xf>
    <xf numFmtId="0" fontId="1" fillId="0" borderId="24" xfId="46" applyFont="1" applyFill="1" applyBorder="1" applyAlignment="1" applyProtection="1">
      <alignment horizontal="center" vertical="center"/>
      <protection hidden="1"/>
    </xf>
    <xf numFmtId="0" fontId="1" fillId="0" borderId="27" xfId="46" applyFont="1" applyFill="1" applyBorder="1" applyAlignment="1" applyProtection="1">
      <alignment horizontal="center" vertical="center"/>
      <protection hidden="1"/>
    </xf>
    <xf numFmtId="0" fontId="1" fillId="0" borderId="26" xfId="46" applyFont="1" applyFill="1" applyBorder="1" applyAlignment="1" applyProtection="1">
      <alignment horizontal="center" vertical="center"/>
      <protection hidden="1" locked="0"/>
    </xf>
    <xf numFmtId="0" fontId="1" fillId="0" borderId="25" xfId="46" applyFont="1" applyFill="1" applyBorder="1" applyAlignment="1" applyProtection="1">
      <alignment horizontal="center" vertical="center"/>
      <protection hidden="1" locked="0"/>
    </xf>
    <xf numFmtId="0" fontId="5" fillId="0" borderId="24" xfId="46" applyFont="1" applyFill="1" applyBorder="1" applyAlignment="1" applyProtection="1">
      <alignment horizontal="center" vertical="center"/>
      <protection hidden="1"/>
    </xf>
    <xf numFmtId="0" fontId="6" fillId="0" borderId="63" xfId="46" applyFont="1" applyFill="1" applyBorder="1" applyAlignment="1" applyProtection="1">
      <alignment horizontal="left" vertical="top" indent="1"/>
      <protection hidden="1" locked="0"/>
    </xf>
    <xf numFmtId="0" fontId="6" fillId="0" borderId="0" xfId="46" applyFont="1" applyFill="1" applyAlignment="1" applyProtection="1">
      <alignment horizontal="center" vertical="center"/>
      <protection hidden="1"/>
    </xf>
    <xf numFmtId="0" fontId="1" fillId="0" borderId="20" xfId="46" applyFont="1" applyFill="1" applyBorder="1" applyAlignment="1" applyProtection="1">
      <alignment horizontal="center" vertical="center"/>
      <protection hidden="1"/>
    </xf>
    <xf numFmtId="0" fontId="1" fillId="0" borderId="23" xfId="46" applyFont="1" applyFill="1" applyBorder="1" applyAlignment="1" applyProtection="1">
      <alignment horizontal="center" vertical="center"/>
      <protection hidden="1"/>
    </xf>
    <xf numFmtId="0" fontId="1" fillId="0" borderId="22" xfId="46" applyFont="1" applyFill="1" applyBorder="1" applyAlignment="1" applyProtection="1">
      <alignment horizontal="center" vertical="center"/>
      <protection hidden="1" locked="0"/>
    </xf>
    <xf numFmtId="0" fontId="1" fillId="0" borderId="21" xfId="46" applyFont="1" applyFill="1" applyBorder="1" applyAlignment="1" applyProtection="1">
      <alignment horizontal="center" vertical="center"/>
      <protection hidden="1" locked="0"/>
    </xf>
    <xf numFmtId="0" fontId="5" fillId="0" borderId="20" xfId="46" applyFont="1" applyFill="1" applyBorder="1" applyAlignment="1" applyProtection="1">
      <alignment horizontal="center" vertical="center"/>
      <protection hidden="1"/>
    </xf>
    <xf numFmtId="0" fontId="6" fillId="0" borderId="60" xfId="46" applyFont="1" applyFill="1" applyBorder="1" applyAlignment="1" applyProtection="1">
      <alignment horizontal="left" vertical="center" indent="1"/>
      <protection hidden="1" locked="0"/>
    </xf>
    <xf numFmtId="0" fontId="1" fillId="0" borderId="16" xfId="46" applyFont="1" applyFill="1" applyBorder="1" applyAlignment="1" applyProtection="1">
      <alignment horizontal="center" vertical="center"/>
      <protection hidden="1"/>
    </xf>
    <xf numFmtId="0" fontId="1" fillId="0" borderId="19" xfId="46" applyFont="1" applyFill="1" applyBorder="1" applyAlignment="1" applyProtection="1">
      <alignment horizontal="center" vertical="center"/>
      <protection hidden="1"/>
    </xf>
    <xf numFmtId="0" fontId="1" fillId="0" borderId="18" xfId="46" applyFont="1" applyFill="1" applyBorder="1" applyAlignment="1" applyProtection="1">
      <alignment horizontal="center" vertical="center"/>
      <protection hidden="1" locked="0"/>
    </xf>
    <xf numFmtId="0" fontId="1" fillId="0" borderId="17" xfId="46" applyFont="1" applyFill="1" applyBorder="1" applyAlignment="1" applyProtection="1">
      <alignment horizontal="center" vertical="center"/>
      <protection hidden="1" locked="0"/>
    </xf>
    <xf numFmtId="0" fontId="5" fillId="0" borderId="16" xfId="46" applyFont="1" applyFill="1" applyBorder="1" applyAlignment="1" applyProtection="1">
      <alignment horizontal="center" vertical="center"/>
      <protection hidden="1"/>
    </xf>
    <xf numFmtId="164" fontId="1" fillId="0" borderId="109" xfId="53" applyNumberFormat="1" applyBorder="1" applyAlignment="1" applyProtection="1">
      <alignment horizontal="left" vertical="center" indent="1"/>
      <protection hidden="1" locked="0"/>
    </xf>
    <xf numFmtId="164" fontId="10" fillId="0" borderId="110" xfId="53" applyNumberFormat="1" applyFont="1" applyBorder="1" applyAlignment="1" applyProtection="1">
      <alignment horizontal="left" vertical="center" indent="1"/>
      <protection hidden="1" locked="0"/>
    </xf>
    <xf numFmtId="0" fontId="6" fillId="0" borderId="116" xfId="53" applyFont="1" applyBorder="1" applyAlignment="1" applyProtection="1">
      <alignment horizontal="left" vertical="top" indent="1"/>
      <protection hidden="1" locked="0"/>
    </xf>
    <xf numFmtId="0" fontId="6" fillId="0" borderId="117" xfId="53" applyFont="1" applyBorder="1" applyAlignment="1" applyProtection="1">
      <alignment horizontal="left" vertical="top" indent="1"/>
      <protection hidden="1" locked="0"/>
    </xf>
    <xf numFmtId="0" fontId="6" fillId="0" borderId="121" xfId="53" applyFont="1" applyBorder="1" applyAlignment="1" applyProtection="1">
      <alignment horizontal="left" vertical="top" indent="1"/>
      <protection hidden="1" locked="0"/>
    </xf>
    <xf numFmtId="0" fontId="6" fillId="0" borderId="122" xfId="53" applyFont="1" applyBorder="1" applyAlignment="1" applyProtection="1">
      <alignment horizontal="left" vertical="top" indent="1"/>
      <protection hidden="1" locked="0"/>
    </xf>
    <xf numFmtId="0" fontId="6" fillId="0" borderId="121" xfId="53" applyFont="1" applyBorder="1" applyAlignment="1" applyProtection="1">
      <alignment horizontal="left" vertical="center" indent="1"/>
      <protection hidden="1" locked="0"/>
    </xf>
    <xf numFmtId="0" fontId="6" fillId="0" borderId="122" xfId="53" applyFont="1" applyBorder="1" applyAlignment="1" applyProtection="1">
      <alignment horizontal="left" vertical="center" indent="1"/>
      <protection hidden="1" locked="0"/>
    </xf>
    <xf numFmtId="0" fontId="6" fillId="0" borderId="127" xfId="53" applyFont="1" applyBorder="1" applyAlignment="1" applyProtection="1">
      <alignment horizontal="left" vertical="center" indent="1"/>
      <protection hidden="1" locked="0"/>
    </xf>
    <xf numFmtId="0" fontId="6" fillId="0" borderId="128" xfId="53" applyFont="1" applyBorder="1" applyAlignment="1" applyProtection="1">
      <alignment horizontal="left" vertical="center" indent="1"/>
      <protection hidden="1" locked="0"/>
    </xf>
    <xf numFmtId="0" fontId="1" fillId="0" borderId="0" xfId="46" applyFill="1" applyBorder="1" applyProtection="1">
      <alignment/>
      <protection hidden="1"/>
    </xf>
    <xf numFmtId="0" fontId="5" fillId="0" borderId="15" xfId="46" applyFont="1" applyFill="1" applyBorder="1" applyAlignment="1" applyProtection="1">
      <alignment horizontal="center" vertical="top"/>
      <protection hidden="1"/>
    </xf>
    <xf numFmtId="0" fontId="5" fillId="0" borderId="14" xfId="46" applyFont="1" applyFill="1" applyBorder="1" applyAlignment="1" applyProtection="1">
      <alignment horizontal="center" vertical="top"/>
      <protection hidden="1"/>
    </xf>
    <xf numFmtId="0" fontId="5" fillId="0" borderId="13" xfId="46" applyFont="1" applyFill="1" applyBorder="1" applyAlignment="1" applyProtection="1">
      <alignment horizontal="center" vertical="top"/>
      <protection hidden="1"/>
    </xf>
    <xf numFmtId="0" fontId="5" fillId="0" borderId="12" xfId="46" applyFont="1" applyFill="1" applyBorder="1" applyAlignment="1" applyProtection="1">
      <alignment horizontal="center" vertical="top"/>
      <protection hidden="1"/>
    </xf>
    <xf numFmtId="0" fontId="5" fillId="0" borderId="11" xfId="46" applyFont="1" applyFill="1" applyBorder="1" applyAlignment="1" applyProtection="1">
      <alignment horizontal="center" vertical="top"/>
      <protection hidden="1"/>
    </xf>
    <xf numFmtId="0" fontId="5" fillId="0" borderId="28" xfId="46" applyFont="1" applyFill="1" applyBorder="1" applyAlignment="1" applyProtection="1">
      <alignment horizontal="center" vertical="center" wrapText="1"/>
      <protection hidden="1"/>
    </xf>
    <xf numFmtId="0" fontId="5" fillId="0" borderId="62" xfId="46" applyFont="1" applyFill="1" applyBorder="1" applyAlignment="1" applyProtection="1">
      <alignment horizontal="left" indent="1"/>
      <protection hidden="1"/>
    </xf>
    <xf numFmtId="0" fontId="5" fillId="0" borderId="60" xfId="46" applyFont="1" applyFill="1" applyBorder="1" applyAlignment="1" applyProtection="1">
      <alignment horizontal="center"/>
      <protection hidden="1"/>
    </xf>
    <xf numFmtId="0" fontId="5" fillId="0" borderId="61" xfId="46" applyFont="1" applyFill="1" applyBorder="1" applyAlignment="1" applyProtection="1">
      <alignment horizontal="center"/>
      <protection hidden="1"/>
    </xf>
    <xf numFmtId="0" fontId="5" fillId="0" borderId="60" xfId="46" applyFont="1" applyFill="1" applyBorder="1" applyAlignment="1" applyProtection="1">
      <alignment horizontal="left" indent="1"/>
      <protection hidden="1"/>
    </xf>
    <xf numFmtId="0" fontId="8" fillId="0" borderId="34" xfId="46" applyFont="1" applyFill="1" applyBorder="1" applyAlignment="1" applyProtection="1">
      <alignment horizontal="left" vertical="center" indent="1"/>
      <protection hidden="1" locked="0"/>
    </xf>
    <xf numFmtId="0" fontId="7" fillId="0" borderId="10" xfId="46" applyFont="1" applyFill="1" applyBorder="1" applyAlignment="1" applyProtection="1">
      <alignment horizontal="left" vertical="top" indent="1"/>
      <protection hidden="1"/>
    </xf>
    <xf numFmtId="0" fontId="3" fillId="0" borderId="58" xfId="46" applyFont="1" applyFill="1" applyBorder="1" applyAlignment="1" applyProtection="1">
      <alignment vertical="center" wrapText="1"/>
      <protection hidden="1"/>
    </xf>
    <xf numFmtId="167" fontId="6" fillId="0" borderId="59" xfId="46" applyNumberFormat="1" applyFont="1" applyFill="1" applyBorder="1" applyAlignment="1" applyProtection="1">
      <alignment horizontal="center"/>
      <protection hidden="1" locked="0"/>
    </xf>
    <xf numFmtId="0" fontId="5" fillId="0" borderId="0" xfId="46" applyFont="1" applyFill="1" applyBorder="1" applyAlignment="1" applyProtection="1">
      <alignment horizontal="right"/>
      <protection hidden="1"/>
    </xf>
    <xf numFmtId="0" fontId="6" fillId="0" borderId="59" xfId="46" applyFont="1" applyFill="1" applyBorder="1" applyAlignment="1" applyProtection="1">
      <alignment horizontal="left" indent="1"/>
      <protection hidden="1" locked="0"/>
    </xf>
    <xf numFmtId="0" fontId="4" fillId="0" borderId="0" xfId="46" applyFont="1" applyFill="1" applyBorder="1" applyAlignment="1" applyProtection="1">
      <alignment horizontal="center"/>
      <protection hidden="1"/>
    </xf>
    <xf numFmtId="0" fontId="1" fillId="0" borderId="0" xfId="53" applyFill="1" applyProtection="1">
      <alignment/>
      <protection hidden="1"/>
    </xf>
    <xf numFmtId="0" fontId="1" fillId="0" borderId="68" xfId="53" applyFill="1" applyBorder="1" applyAlignment="1" applyProtection="1">
      <alignment horizontal="left" indent="1"/>
      <protection hidden="1" locked="0"/>
    </xf>
    <xf numFmtId="14" fontId="1" fillId="0" borderId="68" xfId="53" applyNumberFormat="1" applyFill="1" applyBorder="1" applyAlignment="1" applyProtection="1">
      <alignment horizontal="left" indent="1"/>
      <protection hidden="1" locked="0"/>
    </xf>
    <xf numFmtId="0" fontId="5" fillId="0" borderId="69" xfId="53" applyFont="1" applyFill="1" applyBorder="1" applyAlignment="1" applyProtection="1">
      <alignment horizontal="right"/>
      <protection hidden="1"/>
    </xf>
    <xf numFmtId="0" fontId="5" fillId="0" borderId="69" xfId="53" applyFont="1" applyFill="1" applyBorder="1" applyAlignment="1" applyProtection="1">
      <alignment/>
      <protection hidden="1"/>
    </xf>
    <xf numFmtId="0" fontId="5" fillId="0" borderId="70" xfId="53" applyFont="1" applyFill="1" applyBorder="1" applyAlignment="1" applyProtection="1">
      <alignment horizontal="left" vertical="top" wrapText="1" indent="1"/>
      <protection hidden="1" locked="0"/>
    </xf>
    <xf numFmtId="0" fontId="5" fillId="0" borderId="71" xfId="53" applyFont="1" applyFill="1" applyBorder="1" applyAlignment="1" applyProtection="1">
      <alignment horizontal="left" vertical="top" wrapText="1" indent="1"/>
      <protection hidden="1" locked="0"/>
    </xf>
    <xf numFmtId="0" fontId="5" fillId="0" borderId="72" xfId="53" applyFont="1" applyFill="1" applyBorder="1" applyAlignment="1" applyProtection="1">
      <alignment horizontal="left" vertical="top" wrapText="1" indent="1"/>
      <protection hidden="1" locked="0"/>
    </xf>
    <xf numFmtId="0" fontId="1" fillId="0" borderId="73" xfId="53" applyFont="1" applyFill="1" applyBorder="1" applyAlignment="1" applyProtection="1">
      <alignment horizontal="left" indent="1"/>
      <protection hidden="1"/>
    </xf>
    <xf numFmtId="0" fontId="1" fillId="0" borderId="69" xfId="53" applyFont="1" applyFill="1" applyBorder="1" applyAlignment="1" applyProtection="1">
      <alignment horizontal="left" indent="1"/>
      <protection hidden="1"/>
    </xf>
    <xf numFmtId="0" fontId="1" fillId="0" borderId="74" xfId="53" applyFont="1" applyFill="1" applyBorder="1" applyAlignment="1" applyProtection="1">
      <alignment horizontal="left" indent="1"/>
      <protection hidden="1"/>
    </xf>
    <xf numFmtId="0" fontId="5" fillId="0" borderId="70" xfId="53" applyFont="1" applyFill="1" applyBorder="1" applyAlignment="1" applyProtection="1">
      <alignment horizontal="left" vertical="top" wrapText="1" indent="1"/>
      <protection hidden="1" locked="0"/>
    </xf>
    <xf numFmtId="0" fontId="5" fillId="0" borderId="71" xfId="53" applyFont="1" applyFill="1" applyBorder="1" applyAlignment="1" applyProtection="1">
      <alignment horizontal="left" vertical="top" wrapText="1" indent="1"/>
      <protection hidden="1" locked="0"/>
    </xf>
    <xf numFmtId="0" fontId="5" fillId="0" borderId="72" xfId="53" applyFont="1" applyFill="1" applyBorder="1" applyAlignment="1" applyProtection="1">
      <alignment horizontal="left" vertical="top" wrapText="1" indent="1"/>
      <protection hidden="1" locked="0"/>
    </xf>
    <xf numFmtId="0" fontId="1" fillId="0" borderId="73" xfId="53" applyFont="1" applyFill="1" applyBorder="1" applyAlignment="1" applyProtection="1">
      <alignment horizontal="left" indent="1"/>
      <protection hidden="1"/>
    </xf>
    <xf numFmtId="0" fontId="1" fillId="0" borderId="69" xfId="53" applyFont="1" applyFill="1" applyBorder="1" applyAlignment="1" applyProtection="1">
      <alignment horizontal="left" indent="1"/>
      <protection hidden="1"/>
    </xf>
    <xf numFmtId="0" fontId="1" fillId="0" borderId="74" xfId="53" applyFont="1" applyFill="1" applyBorder="1" applyAlignment="1" applyProtection="1">
      <alignment horizontal="left" indent="1"/>
      <protection hidden="1"/>
    </xf>
    <xf numFmtId="0" fontId="1" fillId="0" borderId="70" xfId="53" applyFill="1" applyBorder="1" applyAlignment="1" applyProtection="1">
      <alignment horizontal="left" wrapText="1" indent="1"/>
      <protection hidden="1"/>
    </xf>
    <xf numFmtId="0" fontId="1" fillId="0" borderId="71" xfId="53" applyFill="1" applyBorder="1" applyAlignment="1" applyProtection="1">
      <alignment horizontal="left" wrapText="1" indent="1"/>
      <protection hidden="1"/>
    </xf>
    <xf numFmtId="0" fontId="1" fillId="0" borderId="72" xfId="53" applyFill="1" applyBorder="1" applyAlignment="1" applyProtection="1">
      <alignment horizontal="left" indent="1"/>
      <protection hidden="1"/>
    </xf>
    <xf numFmtId="0" fontId="12" fillId="0" borderId="75" xfId="53" applyFont="1" applyFill="1" applyBorder="1" applyAlignment="1" applyProtection="1">
      <alignment horizontal="center" vertical="center"/>
      <protection hidden="1" locked="0"/>
    </xf>
    <xf numFmtId="0" fontId="5" fillId="0" borderId="76" xfId="53" applyFont="1" applyFill="1" applyBorder="1" applyAlignment="1" applyProtection="1">
      <alignment horizontal="left" vertical="center"/>
      <protection hidden="1" locked="0"/>
    </xf>
    <xf numFmtId="0" fontId="5" fillId="0" borderId="77" xfId="53" applyFont="1" applyFill="1" applyBorder="1" applyAlignment="1" applyProtection="1">
      <alignment horizontal="left" vertical="center"/>
      <protection hidden="1" locked="0"/>
    </xf>
    <xf numFmtId="0" fontId="5" fillId="0" borderId="78" xfId="53" applyFont="1" applyFill="1" applyBorder="1" applyAlignment="1" applyProtection="1">
      <alignment horizontal="left" vertical="center"/>
      <protection hidden="1" locked="0"/>
    </xf>
    <xf numFmtId="0" fontId="12" fillId="0" borderId="79" xfId="53" applyFont="1" applyFill="1" applyBorder="1" applyAlignment="1" applyProtection="1">
      <alignment horizontal="center" vertical="center"/>
      <protection hidden="1" locked="0"/>
    </xf>
    <xf numFmtId="166" fontId="5" fillId="0" borderId="79" xfId="53" applyNumberFormat="1" applyFont="1" applyFill="1" applyBorder="1" applyAlignment="1" applyProtection="1">
      <alignment horizontal="center" vertical="center"/>
      <protection hidden="1" locked="0"/>
    </xf>
    <xf numFmtId="0" fontId="5" fillId="0" borderId="0" xfId="53" applyFont="1" applyFill="1" applyBorder="1" applyAlignment="1" applyProtection="1">
      <alignment horizontal="left" indent="1"/>
      <protection hidden="1"/>
    </xf>
    <xf numFmtId="166" fontId="5" fillId="0" borderId="80" xfId="53" applyNumberFormat="1" applyFont="1" applyFill="1" applyBorder="1" applyAlignment="1" applyProtection="1">
      <alignment horizontal="center" vertical="center"/>
      <protection hidden="1" locked="0"/>
    </xf>
    <xf numFmtId="0" fontId="5" fillId="0" borderId="81" xfId="53" applyFont="1" applyFill="1" applyBorder="1" applyAlignment="1" applyProtection="1">
      <alignment horizontal="center"/>
      <protection hidden="1"/>
    </xf>
    <xf numFmtId="0" fontId="5" fillId="0" borderId="82" xfId="53" applyFont="1" applyFill="1" applyBorder="1" applyAlignment="1" applyProtection="1">
      <alignment horizontal="center"/>
      <protection hidden="1"/>
    </xf>
    <xf numFmtId="0" fontId="5" fillId="0" borderId="82" xfId="53" applyFont="1" applyFill="1" applyBorder="1" applyAlignment="1" applyProtection="1">
      <alignment horizontal="left" indent="1"/>
      <protection hidden="1"/>
    </xf>
    <xf numFmtId="0" fontId="5" fillId="0" borderId="83" xfId="53" applyFont="1" applyFill="1" applyBorder="1" applyAlignment="1" applyProtection="1">
      <alignment horizontal="left" indent="1"/>
      <protection hidden="1"/>
    </xf>
    <xf numFmtId="0" fontId="5" fillId="0" borderId="84" xfId="53" applyFont="1" applyFill="1" applyBorder="1" applyAlignment="1" applyProtection="1">
      <alignment horizontal="center"/>
      <protection hidden="1"/>
    </xf>
    <xf numFmtId="0" fontId="1" fillId="0" borderId="82" xfId="53" applyFill="1" applyBorder="1" applyProtection="1">
      <alignment/>
      <protection hidden="1"/>
    </xf>
    <xf numFmtId="0" fontId="5" fillId="0" borderId="85" xfId="53" applyFont="1" applyFill="1" applyBorder="1" applyAlignment="1" applyProtection="1">
      <alignment horizontal="center"/>
      <protection hidden="1"/>
    </xf>
    <xf numFmtId="0" fontId="5" fillId="0" borderId="86" xfId="53" applyFont="1" applyFill="1" applyBorder="1" applyAlignment="1" applyProtection="1">
      <alignment horizontal="center"/>
      <protection hidden="1"/>
    </xf>
    <xf numFmtId="0" fontId="5" fillId="0" borderId="87" xfId="53" applyFont="1" applyFill="1" applyBorder="1" applyAlignment="1" applyProtection="1">
      <alignment horizontal="left" indent="1"/>
      <protection hidden="1"/>
    </xf>
    <xf numFmtId="0" fontId="5" fillId="0" borderId="88" xfId="53" applyFont="1" applyFill="1" applyBorder="1" applyAlignment="1" applyProtection="1">
      <alignment horizontal="left" indent="1"/>
      <protection hidden="1"/>
    </xf>
    <xf numFmtId="0" fontId="1" fillId="0" borderId="89" xfId="53" applyFont="1" applyFill="1" applyBorder="1" applyAlignment="1" applyProtection="1">
      <alignment horizontal="left" indent="1"/>
      <protection hidden="1"/>
    </xf>
    <xf numFmtId="0" fontId="5" fillId="0" borderId="90" xfId="53" applyFont="1" applyFill="1" applyBorder="1" applyAlignment="1" applyProtection="1">
      <alignment horizontal="left" indent="1"/>
      <protection hidden="1"/>
    </xf>
    <xf numFmtId="0" fontId="5" fillId="0" borderId="91" xfId="53" applyFont="1" applyFill="1" applyBorder="1" applyAlignment="1" applyProtection="1">
      <alignment horizontal="left" indent="1"/>
      <protection hidden="1"/>
    </xf>
    <xf numFmtId="0" fontId="5" fillId="0" borderId="92" xfId="53" applyFont="1" applyFill="1" applyBorder="1" applyAlignment="1" applyProtection="1">
      <alignment horizontal="left" indent="1"/>
      <protection hidden="1"/>
    </xf>
    <xf numFmtId="0" fontId="5" fillId="0" borderId="93" xfId="53" applyFont="1" applyFill="1" applyBorder="1" applyAlignment="1" applyProtection="1">
      <alignment horizontal="left" indent="1"/>
      <protection hidden="1"/>
    </xf>
    <xf numFmtId="0" fontId="3" fillId="0" borderId="0" xfId="53" applyFont="1" applyFill="1" applyBorder="1" applyAlignment="1" applyProtection="1">
      <alignment horizontal="left" indent="1"/>
      <protection hidden="1"/>
    </xf>
    <xf numFmtId="0" fontId="3" fillId="0" borderId="94" xfId="53" applyFont="1" applyFill="1" applyBorder="1" applyAlignment="1" applyProtection="1">
      <alignment horizontal="left" indent="1"/>
      <protection hidden="1"/>
    </xf>
    <xf numFmtId="0" fontId="5" fillId="0" borderId="94" xfId="53" applyFont="1" applyFill="1" applyBorder="1" applyAlignment="1" applyProtection="1">
      <alignment horizontal="left" indent="1"/>
      <protection hidden="1"/>
    </xf>
    <xf numFmtId="0" fontId="10" fillId="0" borderId="95" xfId="53" applyFont="1" applyFill="1" applyBorder="1" applyAlignment="1" applyProtection="1">
      <alignment/>
      <protection hidden="1" locked="0"/>
    </xf>
    <xf numFmtId="14" fontId="10" fillId="0" borderId="95" xfId="53" applyNumberFormat="1" applyFont="1" applyFill="1" applyBorder="1" applyAlignment="1" applyProtection="1">
      <alignment/>
      <protection hidden="1" locked="0"/>
    </xf>
    <xf numFmtId="0" fontId="5" fillId="0" borderId="0" xfId="53" applyFont="1" applyFill="1" applyAlignment="1" applyProtection="1">
      <alignment horizontal="right"/>
      <protection hidden="1"/>
    </xf>
    <xf numFmtId="0" fontId="10" fillId="0" borderId="96" xfId="53" applyFont="1" applyFill="1" applyBorder="1" applyAlignment="1" applyProtection="1">
      <alignment horizontal="center"/>
      <protection hidden="1" locked="0"/>
    </xf>
    <xf numFmtId="20" fontId="10" fillId="0" borderId="96" xfId="53" applyNumberFormat="1" applyFont="1" applyFill="1" applyBorder="1" applyAlignment="1" applyProtection="1">
      <alignment horizontal="center"/>
      <protection hidden="1" locked="0"/>
    </xf>
    <xf numFmtId="0" fontId="10" fillId="0" borderId="95" xfId="53" applyFont="1" applyFill="1" applyBorder="1" applyAlignment="1" applyProtection="1">
      <alignment horizontal="center"/>
      <protection hidden="1" locked="0"/>
    </xf>
    <xf numFmtId="20" fontId="10" fillId="0" borderId="95" xfId="53" applyNumberFormat="1" applyFont="1" applyFill="1" applyBorder="1" applyAlignment="1" applyProtection="1">
      <alignment horizontal="center"/>
      <protection hidden="1" locked="0"/>
    </xf>
    <xf numFmtId="0" fontId="9" fillId="0" borderId="0" xfId="53" applyFont="1" applyFill="1" applyProtection="1">
      <alignment/>
      <protection hidden="1"/>
    </xf>
    <xf numFmtId="0" fontId="5" fillId="0" borderId="0" xfId="53" applyFont="1" applyFill="1" applyAlignment="1" applyProtection="1">
      <alignment horizontal="left" indent="1"/>
      <protection hidden="1"/>
    </xf>
    <xf numFmtId="0" fontId="10" fillId="0" borderId="95" xfId="53" applyFont="1" applyFill="1" applyBorder="1" applyAlignment="1" applyProtection="1">
      <alignment horizontal="left" indent="1"/>
      <protection hidden="1" locked="0"/>
    </xf>
    <xf numFmtId="0" fontId="5" fillId="0" borderId="0" xfId="53" applyFont="1" applyFill="1" applyAlignment="1" applyProtection="1">
      <alignment horizontal="right" indent="1"/>
      <protection hidden="1"/>
    </xf>
    <xf numFmtId="0" fontId="10" fillId="0" borderId="95" xfId="53" applyFont="1" applyFill="1" applyBorder="1" applyAlignment="1" applyProtection="1">
      <alignment horizontal="left" indent="1"/>
      <protection hidden="1" locked="0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1" fillId="0" borderId="96" xfId="53" applyFill="1" applyBorder="1" applyProtection="1">
      <alignment/>
      <protection hidden="1" locked="0"/>
    </xf>
    <xf numFmtId="0" fontId="8" fillId="0" borderId="97" xfId="53" applyFont="1" applyFill="1" applyBorder="1" applyAlignment="1" applyProtection="1">
      <alignment horizontal="center" vertical="center"/>
      <protection hidden="1"/>
    </xf>
    <xf numFmtId="0" fontId="7" fillId="0" borderId="97" xfId="53" applyFont="1" applyFill="1" applyBorder="1" applyAlignment="1" applyProtection="1">
      <alignment horizontal="center" vertical="center"/>
      <protection hidden="1"/>
    </xf>
    <xf numFmtId="0" fontId="1" fillId="0" borderId="95" xfId="53" applyFill="1" applyBorder="1" applyProtection="1">
      <alignment/>
      <protection hidden="1" locked="0"/>
    </xf>
    <xf numFmtId="0" fontId="9" fillId="0" borderId="97" xfId="53" applyFont="1" applyFill="1" applyBorder="1" applyAlignment="1" applyProtection="1">
      <alignment horizontal="center" vertical="center"/>
      <protection hidden="1"/>
    </xf>
    <xf numFmtId="0" fontId="11" fillId="0" borderId="97" xfId="53" applyFont="1" applyFill="1" applyBorder="1" applyAlignment="1" applyProtection="1">
      <alignment horizontal="center" vertical="center"/>
      <protection hidden="1"/>
    </xf>
    <xf numFmtId="0" fontId="11" fillId="0" borderId="98" xfId="53" applyFont="1" applyFill="1" applyBorder="1" applyAlignment="1" applyProtection="1">
      <alignment horizontal="center" vertical="center"/>
      <protection hidden="1"/>
    </xf>
    <xf numFmtId="0" fontId="11" fillId="0" borderId="99" xfId="53" applyFont="1" applyFill="1" applyBorder="1" applyAlignment="1" applyProtection="1">
      <alignment horizontal="center" vertical="center"/>
      <protection hidden="1"/>
    </xf>
    <xf numFmtId="0" fontId="11" fillId="0" borderId="100" xfId="53" applyFont="1" applyFill="1" applyBorder="1" applyAlignment="1" applyProtection="1">
      <alignment horizontal="center" vertical="center"/>
      <protection hidden="1"/>
    </xf>
    <xf numFmtId="0" fontId="7" fillId="0" borderId="101" xfId="53" applyFont="1" applyFill="1" applyBorder="1" applyAlignment="1" applyProtection="1">
      <alignment horizontal="right" vertical="center"/>
      <protection hidden="1"/>
    </xf>
    <xf numFmtId="0" fontId="1" fillId="0" borderId="102" xfId="53" applyFill="1" applyBorder="1" applyAlignment="1" applyProtection="1">
      <alignment vertical="center"/>
      <protection hidden="1"/>
    </xf>
    <xf numFmtId="0" fontId="1" fillId="0" borderId="103" xfId="53" applyFill="1" applyBorder="1" applyAlignment="1" applyProtection="1">
      <alignment vertical="center"/>
      <protection hidden="1"/>
    </xf>
    <xf numFmtId="0" fontId="9" fillId="0" borderId="104" xfId="53" applyFont="1" applyFill="1" applyBorder="1" applyAlignment="1" applyProtection="1">
      <alignment horizontal="center" vertical="center"/>
      <protection hidden="1"/>
    </xf>
    <xf numFmtId="0" fontId="11" fillId="0" borderId="105" xfId="53" applyFont="1" applyFill="1" applyBorder="1" applyAlignment="1" applyProtection="1">
      <alignment horizontal="center" vertical="center"/>
      <protection hidden="1"/>
    </xf>
    <xf numFmtId="0" fontId="11" fillId="0" borderId="106" xfId="53" applyFont="1" applyFill="1" applyBorder="1" applyAlignment="1" applyProtection="1">
      <alignment horizontal="center" vertical="center"/>
      <protection hidden="1"/>
    </xf>
    <xf numFmtId="0" fontId="11" fillId="0" borderId="107" xfId="53" applyFont="1" applyFill="1" applyBorder="1" applyAlignment="1" applyProtection="1">
      <alignment horizontal="center" vertical="center"/>
      <protection hidden="1"/>
    </xf>
    <xf numFmtId="0" fontId="5" fillId="0" borderId="108" xfId="53" applyFont="1" applyFill="1" applyBorder="1" applyAlignment="1" applyProtection="1">
      <alignment horizontal="center" vertical="center"/>
      <protection hidden="1"/>
    </xf>
    <xf numFmtId="164" fontId="1" fillId="0" borderId="109" xfId="53" applyNumberFormat="1" applyFill="1" applyBorder="1" applyAlignment="1" applyProtection="1">
      <alignment horizontal="left" vertical="center" indent="1"/>
      <protection hidden="1" locked="0"/>
    </xf>
    <xf numFmtId="164" fontId="10" fillId="0" borderId="110" xfId="53" applyNumberFormat="1" applyFont="1" applyFill="1" applyBorder="1" applyAlignment="1" applyProtection="1">
      <alignment horizontal="left" vertical="center" indent="1"/>
      <protection hidden="1" locked="0"/>
    </xf>
    <xf numFmtId="0" fontId="9" fillId="0" borderId="111" xfId="53" applyFont="1" applyFill="1" applyBorder="1" applyAlignment="1" applyProtection="1">
      <alignment horizontal="center" vertical="center"/>
      <protection hidden="1"/>
    </xf>
    <xf numFmtId="0" fontId="1" fillId="0" borderId="112" xfId="53" applyFont="1" applyFill="1" applyBorder="1" applyAlignment="1" applyProtection="1">
      <alignment horizontal="center" vertical="center"/>
      <protection hidden="1"/>
    </xf>
    <xf numFmtId="0" fontId="1" fillId="0" borderId="113" xfId="53" applyFont="1" applyFill="1" applyBorder="1" applyAlignment="1" applyProtection="1">
      <alignment horizontal="center" vertical="center"/>
      <protection hidden="1"/>
    </xf>
    <xf numFmtId="0" fontId="1" fillId="0" borderId="114" xfId="53" applyFont="1" applyFill="1" applyBorder="1" applyAlignment="1" applyProtection="1">
      <alignment horizontal="center" vertical="center"/>
      <protection hidden="1" locked="0"/>
    </xf>
    <xf numFmtId="0" fontId="1" fillId="0" borderId="115" xfId="53" applyFont="1" applyFill="1" applyBorder="1" applyAlignment="1" applyProtection="1">
      <alignment horizontal="center" vertical="center"/>
      <protection hidden="1" locked="0"/>
    </xf>
    <xf numFmtId="0" fontId="5" fillId="0" borderId="112" xfId="53" applyFont="1" applyFill="1" applyBorder="1" applyAlignment="1" applyProtection="1">
      <alignment horizontal="center" vertical="center"/>
      <protection hidden="1"/>
    </xf>
    <xf numFmtId="0" fontId="6" fillId="0" borderId="116" xfId="53" applyFont="1" applyFill="1" applyBorder="1" applyAlignment="1" applyProtection="1">
      <alignment horizontal="left" vertical="top" indent="1"/>
      <protection hidden="1" locked="0"/>
    </xf>
    <xf numFmtId="0" fontId="6" fillId="0" borderId="117" xfId="53" applyFont="1" applyFill="1" applyBorder="1" applyAlignment="1" applyProtection="1">
      <alignment horizontal="left" vertical="top" indent="1"/>
      <protection hidden="1" locked="0"/>
    </xf>
    <xf numFmtId="0" fontId="6" fillId="0" borderId="0" xfId="53" applyFont="1" applyFill="1" applyAlignment="1" applyProtection="1">
      <alignment horizontal="center" vertical="center"/>
      <protection hidden="1"/>
    </xf>
    <xf numFmtId="0" fontId="1" fillId="0" borderId="118" xfId="53" applyFont="1" applyFill="1" applyBorder="1" applyAlignment="1" applyProtection="1">
      <alignment horizontal="center" vertical="center"/>
      <protection hidden="1"/>
    </xf>
    <xf numFmtId="0" fontId="1" fillId="0" borderId="119" xfId="53" applyFont="1" applyFill="1" applyBorder="1" applyAlignment="1" applyProtection="1">
      <alignment horizontal="center" vertical="center"/>
      <protection hidden="1"/>
    </xf>
    <xf numFmtId="0" fontId="1" fillId="0" borderId="79" xfId="53" applyFont="1" applyFill="1" applyBorder="1" applyAlignment="1" applyProtection="1">
      <alignment horizontal="center" vertical="center"/>
      <protection hidden="1" locked="0"/>
    </xf>
    <xf numFmtId="0" fontId="1" fillId="0" borderId="120" xfId="53" applyFont="1" applyFill="1" applyBorder="1" applyAlignment="1" applyProtection="1">
      <alignment horizontal="center" vertical="center"/>
      <protection hidden="1" locked="0"/>
    </xf>
    <xf numFmtId="0" fontId="5" fillId="0" borderId="118" xfId="53" applyFont="1" applyFill="1" applyBorder="1" applyAlignment="1" applyProtection="1">
      <alignment horizontal="center" vertical="center"/>
      <protection hidden="1"/>
    </xf>
    <xf numFmtId="0" fontId="6" fillId="0" borderId="121" xfId="53" applyFont="1" applyFill="1" applyBorder="1" applyAlignment="1" applyProtection="1">
      <alignment horizontal="left" vertical="top" indent="1"/>
      <protection hidden="1" locked="0"/>
    </xf>
    <xf numFmtId="0" fontId="6" fillId="0" borderId="122" xfId="53" applyFont="1" applyFill="1" applyBorder="1" applyAlignment="1" applyProtection="1">
      <alignment horizontal="left" vertical="top" indent="1"/>
      <protection hidden="1" locked="0"/>
    </xf>
    <xf numFmtId="0" fontId="6" fillId="0" borderId="121" xfId="53" applyFont="1" applyFill="1" applyBorder="1" applyAlignment="1" applyProtection="1">
      <alignment horizontal="left" vertical="center" indent="1"/>
      <protection hidden="1" locked="0"/>
    </xf>
    <xf numFmtId="0" fontId="6" fillId="0" borderId="122" xfId="53" applyFont="1" applyFill="1" applyBorder="1" applyAlignment="1" applyProtection="1">
      <alignment horizontal="left" vertical="center" indent="1"/>
      <protection hidden="1" locked="0"/>
    </xf>
    <xf numFmtId="0" fontId="1" fillId="0" borderId="123" xfId="53" applyFont="1" applyFill="1" applyBorder="1" applyAlignment="1" applyProtection="1">
      <alignment horizontal="center" vertical="center"/>
      <protection hidden="1"/>
    </xf>
    <xf numFmtId="0" fontId="1" fillId="0" borderId="124" xfId="53" applyFont="1" applyFill="1" applyBorder="1" applyAlignment="1" applyProtection="1">
      <alignment horizontal="center" vertical="center"/>
      <protection hidden="1"/>
    </xf>
    <xf numFmtId="0" fontId="1" fillId="0" borderId="125" xfId="53" applyFont="1" applyFill="1" applyBorder="1" applyAlignment="1" applyProtection="1">
      <alignment horizontal="center" vertical="center"/>
      <protection hidden="1" locked="0"/>
    </xf>
    <xf numFmtId="0" fontId="1" fillId="0" borderId="126" xfId="53" applyFont="1" applyFill="1" applyBorder="1" applyAlignment="1" applyProtection="1">
      <alignment horizontal="center" vertical="center"/>
      <protection hidden="1" locked="0"/>
    </xf>
    <xf numFmtId="0" fontId="5" fillId="0" borderId="123" xfId="53" applyFont="1" applyFill="1" applyBorder="1" applyAlignment="1" applyProtection="1">
      <alignment horizontal="center" vertical="center"/>
      <protection hidden="1"/>
    </xf>
    <xf numFmtId="0" fontId="6" fillId="0" borderId="127" xfId="53" applyFont="1" applyFill="1" applyBorder="1" applyAlignment="1" applyProtection="1">
      <alignment horizontal="left" vertical="center" indent="1"/>
      <protection hidden="1" locked="0"/>
    </xf>
    <xf numFmtId="0" fontId="6" fillId="0" borderId="128" xfId="53" applyFont="1" applyFill="1" applyBorder="1" applyAlignment="1" applyProtection="1">
      <alignment horizontal="left" vertical="center" indent="1"/>
      <protection hidden="1" locked="0"/>
    </xf>
    <xf numFmtId="164" fontId="1" fillId="0" borderId="109" xfId="53" applyNumberFormat="1" applyFill="1" applyBorder="1" applyAlignment="1" applyProtection="1">
      <alignment horizontal="left" vertical="center" indent="1"/>
      <protection hidden="1" locked="0"/>
    </xf>
    <xf numFmtId="164" fontId="10" fillId="0" borderId="110" xfId="53" applyNumberFormat="1" applyFont="1" applyFill="1" applyBorder="1" applyAlignment="1" applyProtection="1">
      <alignment horizontal="left" vertical="center" indent="1"/>
      <protection hidden="1" locked="0"/>
    </xf>
    <xf numFmtId="0" fontId="6" fillId="0" borderId="121" xfId="53" applyFont="1" applyFill="1" applyBorder="1" applyAlignment="1" applyProtection="1">
      <alignment horizontal="left" vertical="center" indent="1"/>
      <protection hidden="1" locked="0"/>
    </xf>
    <xf numFmtId="0" fontId="6" fillId="0" borderId="122" xfId="53" applyFont="1" applyFill="1" applyBorder="1" applyAlignment="1" applyProtection="1">
      <alignment horizontal="left" vertical="center" indent="1"/>
      <protection hidden="1" locked="0"/>
    </xf>
    <xf numFmtId="0" fontId="6" fillId="0" borderId="127" xfId="53" applyFont="1" applyFill="1" applyBorder="1" applyAlignment="1" applyProtection="1">
      <alignment horizontal="left" vertical="center" indent="1"/>
      <protection hidden="1" locked="0"/>
    </xf>
    <xf numFmtId="0" fontId="6" fillId="0" borderId="128" xfId="53" applyFont="1" applyFill="1" applyBorder="1" applyAlignment="1" applyProtection="1">
      <alignment horizontal="left" vertical="center" indent="1"/>
      <protection hidden="1" locked="0"/>
    </xf>
    <xf numFmtId="0" fontId="1" fillId="0" borderId="0" xfId="53" applyFill="1" applyBorder="1" applyProtection="1">
      <alignment/>
      <protection hidden="1"/>
    </xf>
    <xf numFmtId="0" fontId="5" fillId="0" borderId="129" xfId="53" applyFont="1" applyFill="1" applyBorder="1" applyAlignment="1" applyProtection="1">
      <alignment horizontal="center" vertical="top"/>
      <protection hidden="1"/>
    </xf>
    <xf numFmtId="0" fontId="5" fillId="0" borderId="130" xfId="53" applyFont="1" applyFill="1" applyBorder="1" applyAlignment="1" applyProtection="1">
      <alignment horizontal="center" vertical="top"/>
      <protection hidden="1"/>
    </xf>
    <xf numFmtId="0" fontId="5" fillId="0" borderId="131" xfId="53" applyFont="1" applyFill="1" applyBorder="1" applyAlignment="1" applyProtection="1">
      <alignment horizontal="center" vertical="top"/>
      <protection hidden="1"/>
    </xf>
    <xf numFmtId="0" fontId="5" fillId="0" borderId="132" xfId="53" applyFont="1" applyFill="1" applyBorder="1" applyAlignment="1" applyProtection="1">
      <alignment horizontal="center" vertical="top"/>
      <protection hidden="1"/>
    </xf>
    <xf numFmtId="0" fontId="5" fillId="0" borderId="133" xfId="53" applyFont="1" applyFill="1" applyBorder="1" applyAlignment="1" applyProtection="1">
      <alignment horizontal="center" vertical="top"/>
      <protection hidden="1"/>
    </xf>
    <xf numFmtId="0" fontId="5" fillId="0" borderId="104" xfId="53" applyFont="1" applyFill="1" applyBorder="1" applyAlignment="1" applyProtection="1">
      <alignment horizontal="center" vertical="center" wrapText="1"/>
      <protection hidden="1"/>
    </xf>
    <xf numFmtId="0" fontId="1" fillId="0" borderId="134" xfId="53" applyFill="1" applyBorder="1" applyAlignment="1" applyProtection="1">
      <alignment horizontal="left" indent="1"/>
      <protection hidden="1"/>
    </xf>
    <xf numFmtId="0" fontId="5" fillId="0" borderId="135" xfId="53" applyFont="1" applyFill="1" applyBorder="1" applyAlignment="1" applyProtection="1">
      <alignment horizontal="left" indent="1"/>
      <protection hidden="1"/>
    </xf>
    <xf numFmtId="0" fontId="5" fillId="0" borderId="136" xfId="53" applyFont="1" applyFill="1" applyBorder="1" applyAlignment="1" applyProtection="1">
      <alignment horizontal="center"/>
      <protection hidden="1"/>
    </xf>
    <xf numFmtId="0" fontId="5" fillId="0" borderId="137" xfId="53" applyFont="1" applyFill="1" applyBorder="1" applyAlignment="1" applyProtection="1">
      <alignment horizontal="center"/>
      <protection hidden="1"/>
    </xf>
    <xf numFmtId="0" fontId="5" fillId="0" borderId="138" xfId="53" applyFont="1" applyFill="1" applyBorder="1" applyAlignment="1" applyProtection="1">
      <alignment horizontal="center"/>
      <protection hidden="1"/>
    </xf>
    <xf numFmtId="0" fontId="5" fillId="0" borderId="139" xfId="53" applyFont="1" applyFill="1" applyBorder="1" applyAlignment="1" applyProtection="1">
      <alignment horizontal="center"/>
      <protection hidden="1"/>
    </xf>
    <xf numFmtId="0" fontId="5" fillId="0" borderId="140" xfId="53" applyFont="1" applyFill="1" applyBorder="1" applyAlignment="1" applyProtection="1">
      <alignment horizontal="center"/>
      <protection hidden="1"/>
    </xf>
    <xf numFmtId="0" fontId="5" fillId="0" borderId="111" xfId="53" applyFont="1" applyFill="1" applyBorder="1" applyAlignment="1" applyProtection="1">
      <alignment horizontal="center" vertical="center" wrapText="1"/>
      <protection hidden="1"/>
    </xf>
    <xf numFmtId="0" fontId="1" fillId="0" borderId="127" xfId="53" applyFill="1" applyBorder="1" applyAlignment="1" applyProtection="1">
      <alignment horizontal="left" indent="1"/>
      <protection hidden="1"/>
    </xf>
    <xf numFmtId="0" fontId="5" fillId="0" borderId="128" xfId="53" applyFont="1" applyFill="1" applyBorder="1" applyAlignment="1" applyProtection="1">
      <alignment horizontal="left" indent="1"/>
      <protection hidden="1"/>
    </xf>
    <xf numFmtId="0" fontId="29" fillId="0" borderId="101" xfId="53" applyFont="1" applyFill="1" applyBorder="1" applyAlignment="1" applyProtection="1">
      <alignment horizontal="left" vertical="center" indent="1"/>
      <protection hidden="1" locked="0"/>
    </xf>
    <xf numFmtId="0" fontId="29" fillId="0" borderId="102" xfId="53" applyFont="1" applyFill="1" applyBorder="1" applyAlignment="1" applyProtection="1">
      <alignment horizontal="left" vertical="center" indent="1"/>
      <protection hidden="1" locked="0"/>
    </xf>
    <xf numFmtId="0" fontId="8" fillId="0" borderId="102" xfId="53" applyFont="1" applyFill="1" applyBorder="1" applyAlignment="1" applyProtection="1">
      <alignment horizontal="left" vertical="center" indent="1"/>
      <protection hidden="1" locked="0"/>
    </xf>
    <xf numFmtId="0" fontId="7" fillId="0" borderId="103" xfId="53" applyFont="1" applyFill="1" applyBorder="1" applyAlignment="1" applyProtection="1">
      <alignment horizontal="left" vertical="top" indent="1"/>
      <protection hidden="1"/>
    </xf>
    <xf numFmtId="0" fontId="3" fillId="0" borderId="141" xfId="53" applyFont="1" applyFill="1" applyBorder="1" applyAlignment="1" applyProtection="1">
      <alignment vertical="center" wrapText="1"/>
      <protection hidden="1"/>
    </xf>
    <xf numFmtId="0" fontId="6" fillId="0" borderId="95" xfId="53" applyFont="1" applyFill="1" applyBorder="1" applyAlignment="1" applyProtection="1">
      <alignment horizontal="center"/>
      <protection hidden="1" locked="0"/>
    </xf>
    <xf numFmtId="14" fontId="6" fillId="0" borderId="95" xfId="53" applyNumberFormat="1" applyFont="1" applyFill="1" applyBorder="1" applyAlignment="1" applyProtection="1">
      <alignment horizontal="center"/>
      <protection hidden="1" locked="0"/>
    </xf>
    <xf numFmtId="0" fontId="5" fillId="0" borderId="0" xfId="53" applyFont="1" applyFill="1" applyAlignment="1" applyProtection="1">
      <alignment horizontal="right"/>
      <protection hidden="1"/>
    </xf>
    <xf numFmtId="0" fontId="6" fillId="0" borderId="95" xfId="53" applyFont="1" applyFill="1" applyBorder="1" applyAlignment="1" applyProtection="1">
      <alignment horizontal="left" indent="1"/>
      <protection hidden="1" locked="0"/>
    </xf>
    <xf numFmtId="0" fontId="4" fillId="0" borderId="0" xfId="53" applyFont="1" applyFill="1" applyAlignment="1" applyProtection="1">
      <alignment horizontal="center"/>
      <protection hidden="1"/>
    </xf>
    <xf numFmtId="0" fontId="3" fillId="0" borderId="0" xfId="53" applyFont="1" applyFill="1" applyAlignment="1" applyProtection="1">
      <alignment vertical="center" wrapText="1"/>
      <protection hidden="1"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13" xfId="49"/>
    <cellStyle name="Normální 14" xfId="50"/>
    <cellStyle name="Normální 15" xfId="51"/>
    <cellStyle name="Normální 15 2" xfId="52"/>
    <cellStyle name="Normální 15 2 2" xfId="53"/>
    <cellStyle name="Normální 16" xfId="54"/>
    <cellStyle name="Normální 17" xfId="55"/>
    <cellStyle name="Normální 18" xfId="56"/>
    <cellStyle name="Normální 19" xfId="57"/>
    <cellStyle name="Normální 2" xfId="58"/>
    <cellStyle name="Normální 20" xfId="59"/>
    <cellStyle name="Normální 21" xfId="60"/>
    <cellStyle name="Normální 22" xfId="61"/>
    <cellStyle name="Normální 23" xfId="62"/>
    <cellStyle name="Normální 24" xfId="63"/>
    <cellStyle name="Normální 3" xfId="64"/>
    <cellStyle name="Normální 3 2" xfId="65"/>
    <cellStyle name="Normální 3 3" xfId="66"/>
    <cellStyle name="Normální 4" xfId="67"/>
    <cellStyle name="Normální 5" xfId="68"/>
    <cellStyle name="Normální 6" xfId="69"/>
    <cellStyle name="Normální 6 2" xfId="70"/>
    <cellStyle name="Normální 6 3" xfId="71"/>
    <cellStyle name="Normální 7" xfId="72"/>
    <cellStyle name="Normální 8" xfId="73"/>
    <cellStyle name="Normální 9" xfId="74"/>
    <cellStyle name="Poznámka" xfId="75"/>
    <cellStyle name="Percent" xfId="76"/>
    <cellStyle name="Propojená buňka" xfId="77"/>
    <cellStyle name="Správně" xfId="78"/>
    <cellStyle name="Text upozornění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542925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B1" sqref="B1:C2"/>
    </sheetView>
  </sheetViews>
  <sheetFormatPr defaultColWidth="9.00390625" defaultRowHeight="12.75"/>
  <cols>
    <col min="1" max="1" width="10.57421875" style="1" customWidth="1"/>
    <col min="2" max="2" width="15.57421875" style="1" customWidth="1"/>
    <col min="3" max="3" width="5.57421875" style="1" customWidth="1"/>
    <col min="4" max="5" width="6.57421875" style="1" customWidth="1"/>
    <col min="6" max="6" width="4.57421875" style="1" customWidth="1"/>
    <col min="7" max="7" width="6.57421875" style="1" customWidth="1"/>
    <col min="8" max="8" width="6.140625" style="1" customWidth="1"/>
    <col min="9" max="9" width="6.57421875" style="1" customWidth="1"/>
    <col min="10" max="10" width="1.57421875" style="1" customWidth="1"/>
    <col min="11" max="11" width="10.57421875" style="1" customWidth="1"/>
    <col min="12" max="12" width="15.57421875" style="1" customWidth="1"/>
    <col min="13" max="13" width="5.57421875" style="1" customWidth="1"/>
    <col min="14" max="15" width="6.57421875" style="1" customWidth="1"/>
    <col min="16" max="16" width="4.57421875" style="1" customWidth="1"/>
    <col min="17" max="17" width="6.57421875" style="1" customWidth="1"/>
    <col min="18" max="18" width="6.140625" style="1" customWidth="1"/>
    <col min="19" max="19" width="6.57421875" style="1" customWidth="1"/>
    <col min="20" max="16384" width="9.00390625" style="1" customWidth="1"/>
  </cols>
  <sheetData>
    <row r="1" spans="1:19" ht="26.25" customHeight="1">
      <c r="A1"/>
      <c r="B1" s="71" t="s">
        <v>0</v>
      </c>
      <c r="C1" s="71"/>
      <c r="D1" s="72" t="s">
        <v>1</v>
      </c>
      <c r="E1" s="72"/>
      <c r="F1" s="72"/>
      <c r="G1" s="72"/>
      <c r="H1" s="72"/>
      <c r="I1" s="72"/>
      <c r="J1"/>
      <c r="K1" s="2" t="s">
        <v>2</v>
      </c>
      <c r="L1" s="73" t="s">
        <v>3</v>
      </c>
      <c r="M1" s="73"/>
      <c r="N1" s="73"/>
      <c r="O1" s="74" t="s">
        <v>4</v>
      </c>
      <c r="P1" s="74"/>
      <c r="Q1" s="75">
        <v>42759</v>
      </c>
      <c r="R1" s="75"/>
      <c r="S1" s="75"/>
    </row>
    <row r="2" spans="1:19" ht="6" customHeight="1">
      <c r="A2"/>
      <c r="B2" s="71"/>
      <c r="C2" s="7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9.5" customHeight="1">
      <c r="A3" s="3" t="s">
        <v>5</v>
      </c>
      <c r="B3" s="76" t="s">
        <v>6</v>
      </c>
      <c r="C3" s="76"/>
      <c r="D3" s="76"/>
      <c r="E3" s="76"/>
      <c r="F3" s="76"/>
      <c r="G3" s="76"/>
      <c r="H3" s="76"/>
      <c r="I3" s="76"/>
      <c r="J3"/>
      <c r="K3" s="3" t="s">
        <v>7</v>
      </c>
      <c r="L3" s="76" t="s">
        <v>8</v>
      </c>
      <c r="M3" s="76"/>
      <c r="N3" s="76"/>
      <c r="O3" s="76"/>
      <c r="P3" s="76"/>
      <c r="Q3" s="76"/>
      <c r="R3" s="76"/>
      <c r="S3" s="76"/>
    </row>
    <row r="4" spans="1:19" ht="4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2.75" customHeight="1">
      <c r="A5" s="77" t="s">
        <v>9</v>
      </c>
      <c r="B5" s="77"/>
      <c r="C5" s="78" t="s">
        <v>10</v>
      </c>
      <c r="D5" s="79" t="s">
        <v>11</v>
      </c>
      <c r="E5" s="79"/>
      <c r="F5" s="79"/>
      <c r="G5" s="79"/>
      <c r="H5" s="80" t="s">
        <v>12</v>
      </c>
      <c r="I5" s="80"/>
      <c r="J5"/>
      <c r="K5" s="77" t="s">
        <v>9</v>
      </c>
      <c r="L5" s="77"/>
      <c r="M5" s="78" t="s">
        <v>10</v>
      </c>
      <c r="N5" s="79" t="s">
        <v>11</v>
      </c>
      <c r="O5" s="79"/>
      <c r="P5" s="79"/>
      <c r="Q5" s="79"/>
      <c r="R5" s="80" t="s">
        <v>12</v>
      </c>
      <c r="S5" s="80"/>
    </row>
    <row r="6" spans="1:19" ht="12.75" customHeight="1">
      <c r="A6" s="81" t="s">
        <v>13</v>
      </c>
      <c r="B6" s="81"/>
      <c r="C6" s="78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J6"/>
      <c r="K6" s="81" t="s">
        <v>13</v>
      </c>
      <c r="L6" s="81"/>
      <c r="M6" s="78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9" ht="4.5" customHeight="1">
      <c r="A7" s="9"/>
      <c r="B7" s="9"/>
      <c r="C7"/>
      <c r="D7"/>
      <c r="E7"/>
      <c r="F7"/>
      <c r="G7"/>
      <c r="H7"/>
      <c r="I7"/>
      <c r="J7"/>
      <c r="K7" s="9"/>
      <c r="L7" s="9"/>
      <c r="M7"/>
      <c r="N7"/>
      <c r="O7"/>
      <c r="P7"/>
      <c r="Q7"/>
      <c r="R7"/>
      <c r="S7"/>
    </row>
    <row r="8" spans="1:19" ht="12.75" customHeight="1">
      <c r="A8" s="82" t="s">
        <v>20</v>
      </c>
      <c r="B8" s="82"/>
      <c r="C8" s="10">
        <v>1</v>
      </c>
      <c r="D8" s="11">
        <v>163</v>
      </c>
      <c r="E8" s="12">
        <v>62</v>
      </c>
      <c r="F8" s="12">
        <v>2</v>
      </c>
      <c r="G8" s="13">
        <f>IF(AND(ISBLANK(D8),ISBLANK(E8)),"",D8+E8)</f>
        <v>225</v>
      </c>
      <c r="H8" s="14">
        <f>IF(OR(ISNUMBER($G8),ISNUMBER($Q8)),(SIGN(N($G8)-N($Q8))+1)/2,"")</f>
        <v>1</v>
      </c>
      <c r="I8" s="15"/>
      <c r="J8"/>
      <c r="K8" s="82" t="s">
        <v>21</v>
      </c>
      <c r="L8" s="82"/>
      <c r="M8" s="10">
        <v>1</v>
      </c>
      <c r="N8" s="11">
        <v>151</v>
      </c>
      <c r="O8" s="12">
        <v>54</v>
      </c>
      <c r="P8" s="12">
        <v>3</v>
      </c>
      <c r="Q8" s="13">
        <f>IF(AND(ISBLANK(N8),ISBLANK(O8)),"",N8+O8)</f>
        <v>205</v>
      </c>
      <c r="R8" s="14">
        <f>IF(ISNUMBER($H8),1-$H8,"")</f>
        <v>0</v>
      </c>
      <c r="S8" s="15"/>
    </row>
    <row r="9" spans="1:19" ht="12.75" customHeight="1">
      <c r="A9" s="82"/>
      <c r="B9" s="82"/>
      <c r="C9" s="16">
        <v>2</v>
      </c>
      <c r="D9" s="17">
        <v>170</v>
      </c>
      <c r="E9" s="18">
        <v>71</v>
      </c>
      <c r="F9" s="18">
        <v>2</v>
      </c>
      <c r="G9" s="19">
        <f>IF(AND(ISBLANK(D9),ISBLANK(E9)),"",D9+E9)</f>
        <v>241</v>
      </c>
      <c r="H9" s="20">
        <f>IF(OR(ISNUMBER($G9),ISNUMBER($Q9)),(SIGN(N($G9)-N($Q9))+1)/2,"")</f>
        <v>1</v>
      </c>
      <c r="I9" s="15"/>
      <c r="J9"/>
      <c r="K9" s="82"/>
      <c r="L9" s="82"/>
      <c r="M9" s="16">
        <v>2</v>
      </c>
      <c r="N9" s="17">
        <v>145</v>
      </c>
      <c r="O9" s="18">
        <v>70</v>
      </c>
      <c r="P9" s="18">
        <v>2</v>
      </c>
      <c r="Q9" s="19">
        <f>IF(AND(ISBLANK(N9),ISBLANK(O9)),"",N9+O9)</f>
        <v>215</v>
      </c>
      <c r="R9" s="20">
        <f>IF(ISNUMBER($H9),1-$H9,"")</f>
        <v>0</v>
      </c>
      <c r="S9" s="15"/>
    </row>
    <row r="10" spans="1:19" ht="12.75" customHeight="1">
      <c r="A10" s="83" t="s">
        <v>22</v>
      </c>
      <c r="B10" s="8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J10"/>
      <c r="K10" s="83" t="s">
        <v>23</v>
      </c>
      <c r="L10" s="8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3"/>
      <c r="B11" s="83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4">
        <f>IF(ISNUMBER(H12),(SIGN(1000*($H12-$R12)+$G12-$Q12)+1)/2,"")</f>
        <v>1</v>
      </c>
      <c r="J11"/>
      <c r="K11" s="83"/>
      <c r="L11" s="83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4">
        <f>IF(ISNUMBER($I11),1-$I11,"")</f>
        <v>0</v>
      </c>
    </row>
    <row r="12" spans="1:19" ht="15.75" customHeight="1">
      <c r="A12" s="85">
        <v>1363</v>
      </c>
      <c r="B12" s="85"/>
      <c r="C12" s="27" t="s">
        <v>17</v>
      </c>
      <c r="D12" s="28">
        <f>IF(ISNUMBER($G12),SUM(D8:D11),"")</f>
        <v>333</v>
      </c>
      <c r="E12" s="29">
        <f>IF(ISNUMBER($G12),SUM(E8:E11),"")</f>
        <v>133</v>
      </c>
      <c r="F12" s="29">
        <f>IF(ISNUMBER($G12),SUM(F8:F11),"")</f>
        <v>4</v>
      </c>
      <c r="G12" s="30">
        <f>IF(SUM($G8:$G11)+SUM($Q8:$Q11)&gt;0,SUM(G8:G11),"")</f>
        <v>466</v>
      </c>
      <c r="H12" s="28">
        <f>IF(ISNUMBER($G12),SUM(H8:H11),"")</f>
        <v>2</v>
      </c>
      <c r="I12" s="84"/>
      <c r="J12"/>
      <c r="K12" s="85">
        <v>9458</v>
      </c>
      <c r="L12" s="85"/>
      <c r="M12" s="27" t="s">
        <v>17</v>
      </c>
      <c r="N12" s="28">
        <f>IF(ISNUMBER($G12),SUM(N8:N11),"")</f>
        <v>296</v>
      </c>
      <c r="O12" s="29">
        <f>IF(ISNUMBER($G12),SUM(O8:O11),"")</f>
        <v>124</v>
      </c>
      <c r="P12" s="29">
        <f>IF(ISNUMBER($G12),SUM(P8:P11),"")</f>
        <v>5</v>
      </c>
      <c r="Q12" s="30">
        <f>IF(SUM($G8:$G11)+SUM($Q8:$Q11)&gt;0,SUM(Q8:Q11),"")</f>
        <v>420</v>
      </c>
      <c r="R12" s="28">
        <f>IF(ISNUMBER($G12),SUM(R8:R11),"")</f>
        <v>0</v>
      </c>
      <c r="S12" s="84"/>
    </row>
    <row r="13" spans="1:19" ht="12.75" customHeight="1">
      <c r="A13" s="82" t="s">
        <v>24</v>
      </c>
      <c r="B13" s="82"/>
      <c r="C13" s="10">
        <v>1</v>
      </c>
      <c r="D13" s="11">
        <v>152</v>
      </c>
      <c r="E13" s="12">
        <v>86</v>
      </c>
      <c r="F13" s="12">
        <v>1</v>
      </c>
      <c r="G13" s="13">
        <f>IF(AND(ISBLANK(D13),ISBLANK(E13)),"",D13+E13)</f>
        <v>238</v>
      </c>
      <c r="H13" s="14">
        <f>IF(OR(ISNUMBER($G13),ISNUMBER($Q13)),(SIGN(N($G13)-N($Q13))+1)/2,"")</f>
        <v>1</v>
      </c>
      <c r="I13" s="15"/>
      <c r="J13"/>
      <c r="K13" s="82" t="s">
        <v>25</v>
      </c>
      <c r="L13" s="82"/>
      <c r="M13" s="10">
        <v>1</v>
      </c>
      <c r="N13" s="11">
        <v>148</v>
      </c>
      <c r="O13" s="12">
        <v>77</v>
      </c>
      <c r="P13" s="12">
        <v>4</v>
      </c>
      <c r="Q13" s="13">
        <f>IF(AND(ISBLANK(N13),ISBLANK(O13)),"",N13+O13)</f>
        <v>225</v>
      </c>
      <c r="R13" s="14">
        <f>IF(ISNUMBER($H13),1-$H13,"")</f>
        <v>0</v>
      </c>
      <c r="S13" s="15"/>
    </row>
    <row r="14" spans="1:19" ht="12.75" customHeight="1">
      <c r="A14" s="82"/>
      <c r="B14" s="82"/>
      <c r="C14" s="16">
        <v>2</v>
      </c>
      <c r="D14" s="17">
        <v>150</v>
      </c>
      <c r="E14" s="18">
        <v>72</v>
      </c>
      <c r="F14" s="18">
        <v>0</v>
      </c>
      <c r="G14" s="19">
        <f>IF(AND(ISBLANK(D14),ISBLANK(E14)),"",D14+E14)</f>
        <v>222</v>
      </c>
      <c r="H14" s="20">
        <f>IF(OR(ISNUMBER($G14),ISNUMBER($Q14)),(SIGN(N($G14)-N($Q14))+1)/2,"")</f>
        <v>0</v>
      </c>
      <c r="I14" s="15"/>
      <c r="J14"/>
      <c r="K14" s="82"/>
      <c r="L14" s="82"/>
      <c r="M14" s="16">
        <v>2</v>
      </c>
      <c r="N14" s="17">
        <v>149</v>
      </c>
      <c r="O14" s="18">
        <v>81</v>
      </c>
      <c r="P14" s="18">
        <v>5</v>
      </c>
      <c r="Q14" s="19">
        <f>IF(AND(ISBLANK(N14),ISBLANK(O14)),"",N14+O14)</f>
        <v>230</v>
      </c>
      <c r="R14" s="20">
        <f>IF(ISNUMBER($H14),1-$H14,"")</f>
        <v>1</v>
      </c>
      <c r="S14" s="15"/>
    </row>
    <row r="15" spans="1:19" ht="12.75" customHeight="1">
      <c r="A15" s="83" t="s">
        <v>26</v>
      </c>
      <c r="B15" s="8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J15"/>
      <c r="K15" s="83" t="s">
        <v>27</v>
      </c>
      <c r="L15" s="8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3"/>
      <c r="B16" s="83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4">
        <f>IF(ISNUMBER(H17),(SIGN(1000*($H17-$R17)+$G17-$Q17)+1)/2,"")</f>
        <v>1</v>
      </c>
      <c r="J16"/>
      <c r="K16" s="83"/>
      <c r="L16" s="83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4">
        <f>IF(ISNUMBER($I16),1-$I16,"")</f>
        <v>0</v>
      </c>
    </row>
    <row r="17" spans="1:19" ht="15.75" customHeight="1">
      <c r="A17" s="85">
        <v>20199</v>
      </c>
      <c r="B17" s="85"/>
      <c r="C17" s="27" t="s">
        <v>17</v>
      </c>
      <c r="D17" s="28">
        <f>IF(ISNUMBER($G17),SUM(D13:D16),"")</f>
        <v>302</v>
      </c>
      <c r="E17" s="29">
        <f>IF(ISNUMBER($G17),SUM(E13:E16),"")</f>
        <v>158</v>
      </c>
      <c r="F17" s="29">
        <f>IF(ISNUMBER($G17),SUM(F13:F16),"")</f>
        <v>1</v>
      </c>
      <c r="G17" s="30">
        <f>IF(SUM($G13:$G16)+SUM($Q13:$Q16)&gt;0,SUM(G13:G16),"")</f>
        <v>460</v>
      </c>
      <c r="H17" s="28">
        <f>IF(ISNUMBER($G17),SUM(H13:H16),"")</f>
        <v>1</v>
      </c>
      <c r="I17" s="84"/>
      <c r="J17"/>
      <c r="K17" s="85">
        <v>10118</v>
      </c>
      <c r="L17" s="85"/>
      <c r="M17" s="27" t="s">
        <v>17</v>
      </c>
      <c r="N17" s="28">
        <f>IF(ISNUMBER($G17),SUM(N13:N16),"")</f>
        <v>297</v>
      </c>
      <c r="O17" s="29">
        <f>IF(ISNUMBER($G17),SUM(O13:O16),"")</f>
        <v>158</v>
      </c>
      <c r="P17" s="29">
        <f>IF(ISNUMBER($G17),SUM(P13:P16),"")</f>
        <v>9</v>
      </c>
      <c r="Q17" s="30">
        <f>IF(SUM($G13:$G16)+SUM($Q13:$Q16)&gt;0,SUM(Q13:Q16),"")</f>
        <v>455</v>
      </c>
      <c r="R17" s="28">
        <f>IF(ISNUMBER($G17),SUM(R13:R16),"")</f>
        <v>1</v>
      </c>
      <c r="S17" s="84"/>
    </row>
    <row r="18" spans="1:19" ht="12.75" customHeight="1">
      <c r="A18" s="82" t="s">
        <v>28</v>
      </c>
      <c r="B18" s="82"/>
      <c r="C18" s="10">
        <v>1</v>
      </c>
      <c r="D18" s="11">
        <v>170</v>
      </c>
      <c r="E18" s="12">
        <v>72</v>
      </c>
      <c r="F18" s="12">
        <v>3</v>
      </c>
      <c r="G18" s="13">
        <f>IF(AND(ISBLANK(D18),ISBLANK(E18)),"",D18+E18)</f>
        <v>242</v>
      </c>
      <c r="H18" s="14">
        <f>IF(OR(ISNUMBER($G18),ISNUMBER($Q18)),(SIGN(N($G18)-N($Q18))+1)/2,"")</f>
        <v>1</v>
      </c>
      <c r="I18" s="15"/>
      <c r="J18"/>
      <c r="K18" s="82" t="s">
        <v>29</v>
      </c>
      <c r="L18" s="82"/>
      <c r="M18" s="10">
        <v>1</v>
      </c>
      <c r="N18" s="11">
        <v>142</v>
      </c>
      <c r="O18" s="12">
        <v>63</v>
      </c>
      <c r="P18" s="12">
        <v>2</v>
      </c>
      <c r="Q18" s="13">
        <f>IF(AND(ISBLANK(N18),ISBLANK(O18)),"",N18+O18)</f>
        <v>205</v>
      </c>
      <c r="R18" s="14">
        <f>IF(ISNUMBER($H18),1-$H18,"")</f>
        <v>0</v>
      </c>
      <c r="S18" s="15"/>
    </row>
    <row r="19" spans="1:19" ht="12.75" customHeight="1">
      <c r="A19" s="82"/>
      <c r="B19" s="82"/>
      <c r="C19" s="16">
        <v>2</v>
      </c>
      <c r="D19" s="17">
        <v>143</v>
      </c>
      <c r="E19" s="18">
        <v>53</v>
      </c>
      <c r="F19" s="18">
        <v>2</v>
      </c>
      <c r="G19" s="19">
        <f>IF(AND(ISBLANK(D19),ISBLANK(E19)),"",D19+E19)</f>
        <v>196</v>
      </c>
      <c r="H19" s="20">
        <f>IF(OR(ISNUMBER($G19),ISNUMBER($Q19)),(SIGN(N($G19)-N($Q19))+1)/2,"")</f>
        <v>0</v>
      </c>
      <c r="I19" s="15"/>
      <c r="J19"/>
      <c r="K19" s="82"/>
      <c r="L19" s="82"/>
      <c r="M19" s="16">
        <v>2</v>
      </c>
      <c r="N19" s="17">
        <v>151</v>
      </c>
      <c r="O19" s="18">
        <v>71</v>
      </c>
      <c r="P19" s="18">
        <v>1</v>
      </c>
      <c r="Q19" s="19">
        <f>IF(AND(ISBLANK(N19),ISBLANK(O19)),"",N19+O19)</f>
        <v>222</v>
      </c>
      <c r="R19" s="20">
        <f>IF(ISNUMBER($H19),1-$H19,"")</f>
        <v>1</v>
      </c>
      <c r="S19" s="15"/>
    </row>
    <row r="20" spans="1:19" ht="12.75" customHeight="1">
      <c r="A20" s="83" t="s">
        <v>30</v>
      </c>
      <c r="B20" s="8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J20"/>
      <c r="K20" s="83" t="s">
        <v>31</v>
      </c>
      <c r="L20" s="8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3"/>
      <c r="B21" s="83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4">
        <f>IF(ISNUMBER(H22),(SIGN(1000*($H22-$R22)+$G22-$Q22)+1)/2,"")</f>
        <v>1</v>
      </c>
      <c r="J21"/>
      <c r="K21" s="83"/>
      <c r="L21" s="83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4">
        <f>IF(ISNUMBER($I21),1-$I21,"")</f>
        <v>0</v>
      </c>
    </row>
    <row r="22" spans="1:19" ht="15.75" customHeight="1">
      <c r="A22" s="85">
        <v>915</v>
      </c>
      <c r="B22" s="85"/>
      <c r="C22" s="27" t="s">
        <v>17</v>
      </c>
      <c r="D22" s="28">
        <f>IF(ISNUMBER($G22),SUM(D18:D21),"")</f>
        <v>313</v>
      </c>
      <c r="E22" s="29">
        <f>IF(ISNUMBER($G22),SUM(E18:E21),"")</f>
        <v>125</v>
      </c>
      <c r="F22" s="29">
        <f>IF(ISNUMBER($G22),SUM(F18:F21),"")</f>
        <v>5</v>
      </c>
      <c r="G22" s="30">
        <f>IF(SUM($G18:$G21)+SUM($Q18:$Q21)&gt;0,SUM(G18:G21),"")</f>
        <v>438</v>
      </c>
      <c r="H22" s="28">
        <f>IF(ISNUMBER($G22),SUM(H18:H21),"")</f>
        <v>1</v>
      </c>
      <c r="I22" s="84"/>
      <c r="J22"/>
      <c r="K22" s="85">
        <v>1234</v>
      </c>
      <c r="L22" s="85"/>
      <c r="M22" s="27" t="s">
        <v>17</v>
      </c>
      <c r="N22" s="28">
        <f>IF(ISNUMBER($G22),SUM(N18:N21),"")</f>
        <v>293</v>
      </c>
      <c r="O22" s="29">
        <f>IF(ISNUMBER($G22),SUM(O18:O21),"")</f>
        <v>134</v>
      </c>
      <c r="P22" s="29">
        <f>IF(ISNUMBER($G22),SUM(P18:P21),"")</f>
        <v>3</v>
      </c>
      <c r="Q22" s="30">
        <f>IF(SUM($G18:$G21)+SUM($Q18:$Q21)&gt;0,SUM(Q18:Q21),"")</f>
        <v>427</v>
      </c>
      <c r="R22" s="28">
        <f>IF(ISNUMBER($G22),SUM(R18:R21),"")</f>
        <v>1</v>
      </c>
      <c r="S22" s="84"/>
    </row>
    <row r="23" spans="1:19" ht="12.75" customHeight="1">
      <c r="A23" s="82" t="s">
        <v>32</v>
      </c>
      <c r="B23" s="82"/>
      <c r="C23" s="10">
        <v>1</v>
      </c>
      <c r="D23" s="11">
        <v>128</v>
      </c>
      <c r="E23" s="12">
        <v>89</v>
      </c>
      <c r="F23" s="12">
        <v>0</v>
      </c>
      <c r="G23" s="13">
        <f>IF(AND(ISBLANK(D23),ISBLANK(E23)),"",D23+E23)</f>
        <v>217</v>
      </c>
      <c r="H23" s="14">
        <f>IF(OR(ISNUMBER($G23),ISNUMBER($Q23)),(SIGN(N($G23)-N($Q23))+1)/2,"")</f>
        <v>1</v>
      </c>
      <c r="I23" s="15"/>
      <c r="J23"/>
      <c r="K23" s="82" t="s">
        <v>33</v>
      </c>
      <c r="L23" s="82"/>
      <c r="M23" s="10">
        <v>1</v>
      </c>
      <c r="N23" s="11">
        <v>146</v>
      </c>
      <c r="O23" s="12">
        <v>52</v>
      </c>
      <c r="P23" s="12">
        <v>5</v>
      </c>
      <c r="Q23" s="13">
        <f>IF(AND(ISBLANK(N23),ISBLANK(O23)),"",N23+O23)</f>
        <v>198</v>
      </c>
      <c r="R23" s="14">
        <f>IF(ISNUMBER($H23),1-$H23,"")</f>
        <v>0</v>
      </c>
      <c r="S23" s="15"/>
    </row>
    <row r="24" spans="1:19" ht="12.75" customHeight="1">
      <c r="A24" s="82"/>
      <c r="B24" s="82"/>
      <c r="C24" s="16">
        <v>2</v>
      </c>
      <c r="D24" s="17">
        <v>148</v>
      </c>
      <c r="E24" s="18">
        <v>54</v>
      </c>
      <c r="F24" s="18">
        <v>3</v>
      </c>
      <c r="G24" s="19">
        <f>IF(AND(ISBLANK(D24),ISBLANK(E24)),"",D24+E24)</f>
        <v>202</v>
      </c>
      <c r="H24" s="20">
        <f>IF(OR(ISNUMBER($G24),ISNUMBER($Q24)),(SIGN(N($G24)-N($Q24))+1)/2,"")</f>
        <v>0</v>
      </c>
      <c r="I24" s="15"/>
      <c r="J24"/>
      <c r="K24" s="82"/>
      <c r="L24" s="82"/>
      <c r="M24" s="16">
        <v>2</v>
      </c>
      <c r="N24" s="17">
        <v>136</v>
      </c>
      <c r="O24" s="18">
        <v>88</v>
      </c>
      <c r="P24" s="18">
        <v>2</v>
      </c>
      <c r="Q24" s="19">
        <f>IF(AND(ISBLANK(N24),ISBLANK(O24)),"",N24+O24)</f>
        <v>224</v>
      </c>
      <c r="R24" s="20">
        <f>IF(ISNUMBER($H24),1-$H24,"")</f>
        <v>1</v>
      </c>
      <c r="S24" s="15"/>
    </row>
    <row r="25" spans="1:19" ht="12.75" customHeight="1">
      <c r="A25" s="83" t="s">
        <v>34</v>
      </c>
      <c r="B25" s="8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J25"/>
      <c r="K25" s="83" t="s">
        <v>35</v>
      </c>
      <c r="L25" s="8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3"/>
      <c r="B26" s="83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4">
        <f>IF(ISNUMBER(H27),(SIGN(1000*($H27-$R27)+$G27-$Q27)+1)/2,"")</f>
        <v>0</v>
      </c>
      <c r="J26"/>
      <c r="K26" s="83"/>
      <c r="L26" s="83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4">
        <f>IF(ISNUMBER($I26),1-$I26,"")</f>
        <v>1</v>
      </c>
    </row>
    <row r="27" spans="1:19" ht="15.75" customHeight="1">
      <c r="A27" s="85">
        <v>16017</v>
      </c>
      <c r="B27" s="85"/>
      <c r="C27" s="27" t="s">
        <v>17</v>
      </c>
      <c r="D27" s="28">
        <f>IF(ISNUMBER($G27),SUM(D23:D26),"")</f>
        <v>276</v>
      </c>
      <c r="E27" s="29">
        <f>IF(ISNUMBER($G27),SUM(E23:E26),"")</f>
        <v>143</v>
      </c>
      <c r="F27" s="29">
        <f>IF(ISNUMBER($G27),SUM(F23:F26),"")</f>
        <v>3</v>
      </c>
      <c r="G27" s="30">
        <f>IF(SUM($G23:$G26)+SUM($Q23:$Q26)&gt;0,SUM(G23:G26),"")</f>
        <v>419</v>
      </c>
      <c r="H27" s="28">
        <f>IF(ISNUMBER($G27),SUM(H23:H26),"")</f>
        <v>1</v>
      </c>
      <c r="I27" s="84"/>
      <c r="J27"/>
      <c r="K27" s="85">
        <v>9466</v>
      </c>
      <c r="L27" s="85"/>
      <c r="M27" s="27" t="s">
        <v>17</v>
      </c>
      <c r="N27" s="28">
        <f>IF(ISNUMBER($G27),SUM(N23:N26),"")</f>
        <v>282</v>
      </c>
      <c r="O27" s="29">
        <f>IF(ISNUMBER($G27),SUM(O23:O26),"")</f>
        <v>140</v>
      </c>
      <c r="P27" s="29">
        <f>IF(ISNUMBER($G27),SUM(P23:P26),"")</f>
        <v>7</v>
      </c>
      <c r="Q27" s="30">
        <f>IF(SUM($G23:$G26)+SUM($Q23:$Q26)&gt;0,SUM(Q23:Q26),"")</f>
        <v>422</v>
      </c>
      <c r="R27" s="28">
        <f>IF(ISNUMBER($G27),SUM(R23:R26),"")</f>
        <v>1</v>
      </c>
      <c r="S27" s="84"/>
    </row>
    <row r="28" spans="1:19" ht="12.75" customHeight="1">
      <c r="A28" s="82" t="s">
        <v>36</v>
      </c>
      <c r="B28" s="82"/>
      <c r="C28" s="10">
        <v>1</v>
      </c>
      <c r="D28" s="11">
        <v>145</v>
      </c>
      <c r="E28" s="12">
        <v>68</v>
      </c>
      <c r="F28" s="12">
        <v>0</v>
      </c>
      <c r="G28" s="13">
        <f>IF(AND(ISBLANK(D28),ISBLANK(E28)),"",D28+E28)</f>
        <v>213</v>
      </c>
      <c r="H28" s="14">
        <f>IF(OR(ISNUMBER($G28),ISNUMBER($Q28)),(SIGN(N($G28)-N($Q28))+1)/2,"")</f>
        <v>0</v>
      </c>
      <c r="I28" s="15"/>
      <c r="J28"/>
      <c r="K28" s="82" t="s">
        <v>37</v>
      </c>
      <c r="L28" s="82"/>
      <c r="M28" s="10">
        <v>1</v>
      </c>
      <c r="N28" s="11">
        <v>152</v>
      </c>
      <c r="O28" s="12">
        <v>79</v>
      </c>
      <c r="P28" s="12">
        <v>5</v>
      </c>
      <c r="Q28" s="13">
        <f>IF(AND(ISBLANK(N28),ISBLANK(O28)),"",N28+O28)</f>
        <v>231</v>
      </c>
      <c r="R28" s="14">
        <f>IF(ISNUMBER($H28),1-$H28,"")</f>
        <v>1</v>
      </c>
      <c r="S28" s="15"/>
    </row>
    <row r="29" spans="1:19" ht="12.75" customHeight="1">
      <c r="A29" s="82"/>
      <c r="B29" s="82"/>
      <c r="C29" s="16">
        <v>2</v>
      </c>
      <c r="D29" s="17">
        <v>158</v>
      </c>
      <c r="E29" s="18">
        <v>63</v>
      </c>
      <c r="F29" s="18">
        <v>4</v>
      </c>
      <c r="G29" s="19">
        <f>IF(AND(ISBLANK(D29),ISBLANK(E29)),"",D29+E29)</f>
        <v>221</v>
      </c>
      <c r="H29" s="20">
        <f>IF(OR(ISNUMBER($G29),ISNUMBER($Q29)),(SIGN(N($G29)-N($Q29))+1)/2,"")</f>
        <v>1</v>
      </c>
      <c r="I29" s="15"/>
      <c r="J29"/>
      <c r="K29" s="82"/>
      <c r="L29" s="82"/>
      <c r="M29" s="16">
        <v>2</v>
      </c>
      <c r="N29" s="17">
        <v>146</v>
      </c>
      <c r="O29" s="18">
        <v>54</v>
      </c>
      <c r="P29" s="18">
        <v>6</v>
      </c>
      <c r="Q29" s="19">
        <f>IF(AND(ISBLANK(N29),ISBLANK(O29)),"",N29+O29)</f>
        <v>200</v>
      </c>
      <c r="R29" s="20">
        <f>IF(ISNUMBER($H29),1-$H29,"")</f>
        <v>0</v>
      </c>
      <c r="S29" s="15"/>
    </row>
    <row r="30" spans="1:19" ht="12.75" customHeight="1">
      <c r="A30" s="83" t="s">
        <v>38</v>
      </c>
      <c r="B30" s="8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J30"/>
      <c r="K30" s="83" t="s">
        <v>39</v>
      </c>
      <c r="L30" s="8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3"/>
      <c r="B31" s="83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4">
        <f>IF(ISNUMBER(H32),(SIGN(1000*($H32-$R32)+$G32-$Q32)+1)/2,"")</f>
        <v>1</v>
      </c>
      <c r="J31"/>
      <c r="K31" s="83"/>
      <c r="L31" s="83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4">
        <f>IF(ISNUMBER($I31),1-$I31,"")</f>
        <v>0</v>
      </c>
    </row>
    <row r="32" spans="1:19" ht="15.75" customHeight="1">
      <c r="A32" s="85">
        <v>5123</v>
      </c>
      <c r="B32" s="85"/>
      <c r="C32" s="27" t="s">
        <v>17</v>
      </c>
      <c r="D32" s="28">
        <f>IF(ISNUMBER($G32),SUM(D28:D31),"")</f>
        <v>303</v>
      </c>
      <c r="E32" s="29">
        <f>IF(ISNUMBER($G32),SUM(E28:E31),"")</f>
        <v>131</v>
      </c>
      <c r="F32" s="29">
        <f>IF(ISNUMBER($G32),SUM(F28:F31),"")</f>
        <v>4</v>
      </c>
      <c r="G32" s="30">
        <f>IF(SUM($G28:$G31)+SUM($Q28:$Q31)&gt;0,SUM(G28:G31),"")</f>
        <v>434</v>
      </c>
      <c r="H32" s="28">
        <f>IF(ISNUMBER($G32),SUM(H28:H31),"")</f>
        <v>1</v>
      </c>
      <c r="I32" s="84"/>
      <c r="J32"/>
      <c r="K32" s="85">
        <v>9470</v>
      </c>
      <c r="L32" s="85"/>
      <c r="M32" s="27" t="s">
        <v>17</v>
      </c>
      <c r="N32" s="28">
        <f>IF(ISNUMBER($G32),SUM(N28:N31),"")</f>
        <v>298</v>
      </c>
      <c r="O32" s="29">
        <f>IF(ISNUMBER($G32),SUM(O28:O31),"")</f>
        <v>133</v>
      </c>
      <c r="P32" s="29">
        <f>IF(ISNUMBER($G32),SUM(P28:P31),"")</f>
        <v>11</v>
      </c>
      <c r="Q32" s="30">
        <f>IF(SUM($G28:$G31)+SUM($Q28:$Q31)&gt;0,SUM(Q28:Q31),"")</f>
        <v>431</v>
      </c>
      <c r="R32" s="28">
        <f>IF(ISNUMBER($G32),SUM(R28:R31),"")</f>
        <v>1</v>
      </c>
      <c r="S32" s="84"/>
    </row>
    <row r="33" spans="1:19" ht="12.75" customHeight="1">
      <c r="A33" s="82" t="s">
        <v>40</v>
      </c>
      <c r="B33" s="82"/>
      <c r="C33" s="10">
        <v>1</v>
      </c>
      <c r="D33" s="11">
        <v>155</v>
      </c>
      <c r="E33" s="12">
        <v>72</v>
      </c>
      <c r="F33" s="12">
        <v>2</v>
      </c>
      <c r="G33" s="13">
        <f>IF(AND(ISBLANK(D33),ISBLANK(E33)),"",D33+E33)</f>
        <v>227</v>
      </c>
      <c r="H33" s="14">
        <f>IF(OR(ISNUMBER($G33),ISNUMBER($Q33)),(SIGN(N($G33)-N($Q33))+1)/2,"")</f>
        <v>1</v>
      </c>
      <c r="I33" s="15"/>
      <c r="J33"/>
      <c r="K33" s="82" t="s">
        <v>41</v>
      </c>
      <c r="L33" s="82"/>
      <c r="M33" s="10">
        <v>1</v>
      </c>
      <c r="N33" s="11">
        <v>147</v>
      </c>
      <c r="O33" s="12">
        <v>76</v>
      </c>
      <c r="P33" s="12">
        <v>0</v>
      </c>
      <c r="Q33" s="13">
        <f>IF(AND(ISBLANK(N33),ISBLANK(O33)),"",N33+O33)</f>
        <v>223</v>
      </c>
      <c r="R33" s="14">
        <f>IF(ISNUMBER($H33),1-$H33,"")</f>
        <v>0</v>
      </c>
      <c r="S33" s="15"/>
    </row>
    <row r="34" spans="1:19" ht="12.75" customHeight="1">
      <c r="A34" s="82"/>
      <c r="B34" s="82"/>
      <c r="C34" s="16">
        <v>2</v>
      </c>
      <c r="D34" s="17">
        <v>146</v>
      </c>
      <c r="E34" s="18">
        <v>80</v>
      </c>
      <c r="F34" s="18">
        <v>3</v>
      </c>
      <c r="G34" s="19">
        <f>IF(AND(ISBLANK(D34),ISBLANK(E34)),"",D34+E34)</f>
        <v>226</v>
      </c>
      <c r="H34" s="20">
        <f>IF(OR(ISNUMBER($G34),ISNUMBER($Q34)),(SIGN(N($G34)-N($Q34))+1)/2,"")</f>
        <v>0</v>
      </c>
      <c r="I34" s="15"/>
      <c r="J34"/>
      <c r="K34" s="82"/>
      <c r="L34" s="82"/>
      <c r="M34" s="16">
        <v>2</v>
      </c>
      <c r="N34" s="17">
        <v>162</v>
      </c>
      <c r="O34" s="18">
        <v>88</v>
      </c>
      <c r="P34" s="18">
        <v>0</v>
      </c>
      <c r="Q34" s="19">
        <f>IF(AND(ISBLANK(N34),ISBLANK(O34)),"",N34+O34)</f>
        <v>250</v>
      </c>
      <c r="R34" s="20">
        <f>IF(ISNUMBER($H34),1-$H34,"")</f>
        <v>1</v>
      </c>
      <c r="S34" s="15"/>
    </row>
    <row r="35" spans="1:19" ht="12.75" customHeight="1">
      <c r="A35" s="83" t="s">
        <v>42</v>
      </c>
      <c r="B35" s="8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J35"/>
      <c r="K35" s="83" t="s">
        <v>43</v>
      </c>
      <c r="L35" s="8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3"/>
      <c r="B36" s="83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4">
        <f>IF(ISNUMBER(H37),(SIGN(1000*($H37-$R37)+$G37-$Q37)+1)/2,"")</f>
        <v>0</v>
      </c>
      <c r="J36"/>
      <c r="K36" s="83"/>
      <c r="L36" s="83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4">
        <f>IF(ISNUMBER($I36),1-$I36,"")</f>
        <v>1</v>
      </c>
    </row>
    <row r="37" spans="1:19" ht="15.75" customHeight="1">
      <c r="A37" s="85">
        <v>3734</v>
      </c>
      <c r="B37" s="85"/>
      <c r="C37" s="27" t="s">
        <v>17</v>
      </c>
      <c r="D37" s="28">
        <f>IF(ISNUMBER($G37),SUM(D33:D36),"")</f>
        <v>301</v>
      </c>
      <c r="E37" s="29">
        <f>IF(ISNUMBER($G37),SUM(E33:E36),"")</f>
        <v>152</v>
      </c>
      <c r="F37" s="29">
        <f>IF(ISNUMBER($G37),SUM(F33:F36),"")</f>
        <v>5</v>
      </c>
      <c r="G37" s="30">
        <f>IF(SUM($G33:$G36)+SUM($Q33:$Q36)&gt;0,SUM(G33:G36),"")</f>
        <v>453</v>
      </c>
      <c r="H37" s="28">
        <f>IF(ISNUMBER($G37),SUM(H33:H36),"")</f>
        <v>1</v>
      </c>
      <c r="I37" s="84"/>
      <c r="J37"/>
      <c r="K37" s="85">
        <v>9468</v>
      </c>
      <c r="L37" s="85"/>
      <c r="M37" s="27" t="s">
        <v>17</v>
      </c>
      <c r="N37" s="28">
        <f>IF(ISNUMBER($G37),SUM(N33:N36),"")</f>
        <v>309</v>
      </c>
      <c r="O37" s="29">
        <f>IF(ISNUMBER($G37),SUM(O33:O36),"")</f>
        <v>164</v>
      </c>
      <c r="P37" s="29">
        <f>IF(ISNUMBER($G37),SUM(P33:P36),"")</f>
        <v>0</v>
      </c>
      <c r="Q37" s="30">
        <f>IF(SUM($G33:$G36)+SUM($Q33:$Q36)&gt;0,SUM(Q33:Q36),"")</f>
        <v>473</v>
      </c>
      <c r="R37" s="28">
        <f>IF(ISNUMBER($G37),SUM(R33:R36),"")</f>
        <v>1</v>
      </c>
      <c r="S37" s="84"/>
    </row>
    <row r="38" spans="1:19" ht="4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9.5" customHeight="1">
      <c r="A39" s="31"/>
      <c r="B39" s="32"/>
      <c r="C39" s="33" t="s">
        <v>44</v>
      </c>
      <c r="D39" s="34">
        <f>IF(ISNUMBER($G39),SUM(D12,D17,D22,D27,D32,D37),"")</f>
        <v>1828</v>
      </c>
      <c r="E39" s="35">
        <f>IF(ISNUMBER($G39),SUM(E12,E17,E22,E27,E32,E37),"")</f>
        <v>842</v>
      </c>
      <c r="F39" s="35">
        <f>IF(ISNUMBER($G39),SUM(F12,F17,F22,F27,F32,F37),"")</f>
        <v>22</v>
      </c>
      <c r="G39" s="36">
        <f>IF(SUM($G$8:$G$37)+SUM($Q$8:$Q$37)&gt;0,SUM(G12,G17,G22,G27,G32,G37),"")</f>
        <v>2670</v>
      </c>
      <c r="H39" s="37">
        <f>IF(SUM($G$8:$G$37)+SUM($Q$8:$Q$37)&gt;0,SUM(H12,H17,H22,H27,H32,H37),"")</f>
        <v>7</v>
      </c>
      <c r="I39" s="26">
        <f>IF(ISNUMBER($G39),(SIGN($G39-$Q39)+1)/IF(COUNT(I$11,I$16,I$21,I$26,I$31,I$36)&gt;3,1,2),"")</f>
        <v>2</v>
      </c>
      <c r="J39"/>
      <c r="K39" s="31"/>
      <c r="L39" s="32"/>
      <c r="M39" s="33" t="s">
        <v>44</v>
      </c>
      <c r="N39" s="34">
        <f>IF(ISNUMBER($G39),SUM(N12,N17,N22,N27,N32,N37),"")</f>
        <v>1775</v>
      </c>
      <c r="O39" s="35">
        <f>IF(ISNUMBER($G39),SUM(O12,O17,O22,O27,O32,O37),"")</f>
        <v>853</v>
      </c>
      <c r="P39" s="35">
        <f>IF(ISNUMBER($G39),SUM(P12,P17,P22,P27,P32,P37),"")</f>
        <v>35</v>
      </c>
      <c r="Q39" s="36">
        <f>IF(SUM($G$8:$G$37)+SUM($Q$8:$Q$37)&gt;0,SUM(Q12,Q17,Q22,Q27,Q32,Q37),"")</f>
        <v>2628</v>
      </c>
      <c r="R39" s="37">
        <f>IF(SUM($G$8:$G$37)+SUM($Q$8:$Q$37)&gt;0,SUM(R12,R17,R22,R27,R32,R37),"")</f>
        <v>5</v>
      </c>
      <c r="S39" s="26">
        <f>IF(ISNUMBER($I39),IF(COUNT(S$11,S$16,S$21,S$26,S$31,S$36)&gt;3,2,1)-$I39,"")</f>
        <v>0</v>
      </c>
    </row>
    <row r="40" spans="1:19" ht="4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8" customHeight="1">
      <c r="A41" s="38"/>
      <c r="B41" s="39" t="s">
        <v>45</v>
      </c>
      <c r="C41" s="86" t="s">
        <v>46</v>
      </c>
      <c r="D41" s="86"/>
      <c r="E41" s="86"/>
      <c r="F41"/>
      <c r="G41" s="87" t="s">
        <v>47</v>
      </c>
      <c r="H41" s="87"/>
      <c r="I41" s="40">
        <f>IF(ISNUMBER(I$39),SUM(I11,I16,I21,I26,I31,I36,I39),"")</f>
        <v>6</v>
      </c>
      <c r="J41"/>
      <c r="K41" s="38"/>
      <c r="L41" s="39" t="s">
        <v>45</v>
      </c>
      <c r="M41" s="88" t="s">
        <v>48</v>
      </c>
      <c r="N41" s="88"/>
      <c r="O41" s="88"/>
      <c r="P41"/>
      <c r="Q41" s="87" t="s">
        <v>47</v>
      </c>
      <c r="R41" s="87"/>
      <c r="S41" s="40">
        <f>IF(ISNUMBER(S$39),SUM(S11,S16,S21,S26,S31,S36,S39),"")</f>
        <v>2</v>
      </c>
    </row>
    <row r="42" spans="1:19" ht="18" customHeight="1">
      <c r="A42" s="38"/>
      <c r="B42" s="39" t="s">
        <v>49</v>
      </c>
      <c r="C42" s="89"/>
      <c r="D42" s="89"/>
      <c r="E42" s="89"/>
      <c r="F42"/>
      <c r="G42" s="41"/>
      <c r="H42" s="41"/>
      <c r="I42" s="41"/>
      <c r="J42"/>
      <c r="K42" s="38"/>
      <c r="L42" s="39" t="s">
        <v>49</v>
      </c>
      <c r="M42" s="89"/>
      <c r="N42" s="89"/>
      <c r="O42" s="89"/>
      <c r="P42"/>
      <c r="Q42" s="41"/>
      <c r="R42" s="41"/>
      <c r="S42" s="41"/>
    </row>
    <row r="43" spans="1:19" ht="19.5" customHeight="1">
      <c r="A43" s="39" t="s">
        <v>50</v>
      </c>
      <c r="B43" s="39" t="s">
        <v>51</v>
      </c>
      <c r="C43" s="90" t="s">
        <v>52</v>
      </c>
      <c r="D43" s="90"/>
      <c r="E43" s="90"/>
      <c r="F43" s="90"/>
      <c r="G43" s="90"/>
      <c r="H43" s="90"/>
      <c r="I43" s="39"/>
      <c r="J43" s="39"/>
      <c r="K43" s="39" t="s">
        <v>53</v>
      </c>
      <c r="L43" s="90" t="s">
        <v>54</v>
      </c>
      <c r="M43" s="90"/>
      <c r="N43"/>
      <c r="O43" s="39" t="s">
        <v>49</v>
      </c>
      <c r="P43" s="90"/>
      <c r="Q43" s="90"/>
      <c r="R43" s="90"/>
      <c r="S43" s="90"/>
    </row>
    <row r="44" spans="1:19" ht="9.75" customHeight="1">
      <c r="A44"/>
      <c r="B44"/>
      <c r="C44"/>
      <c r="D44"/>
      <c r="E44" s="38"/>
      <c r="F44"/>
      <c r="G44"/>
      <c r="H44" s="38"/>
      <c r="I44"/>
      <c r="J44"/>
      <c r="K44"/>
      <c r="L44"/>
      <c r="M44"/>
      <c r="N44"/>
      <c r="O44"/>
      <c r="P44"/>
      <c r="Q44"/>
      <c r="R44"/>
      <c r="S44"/>
    </row>
    <row r="45" spans="1:19" ht="30" customHeight="1">
      <c r="A45" s="42" t="str">
        <f>"Technické podmínky utkání:   "&amp;$B$3&amp;IF(ISBLANK($B$3),""," – ")&amp;$L$3</f>
        <v>Technické podmínky utkání:   SK Meteor Praha B  – Union A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9.5" customHeight="1">
      <c r="A46"/>
      <c r="B46" s="2" t="s">
        <v>55</v>
      </c>
      <c r="C46" s="91">
        <v>0.729166666666667</v>
      </c>
      <c r="D46" s="91"/>
      <c r="E46"/>
      <c r="F46"/>
      <c r="G46"/>
      <c r="H46"/>
      <c r="I46" s="2" t="s">
        <v>56</v>
      </c>
      <c r="J46" s="92">
        <v>21</v>
      </c>
      <c r="K46" s="92"/>
      <c r="L46"/>
      <c r="M46"/>
      <c r="N46"/>
      <c r="O46"/>
      <c r="P46"/>
      <c r="Q46"/>
      <c r="R46"/>
      <c r="S46"/>
    </row>
    <row r="47" spans="1:19" ht="19.5" customHeight="1">
      <c r="A47"/>
      <c r="B47" s="2" t="s">
        <v>57</v>
      </c>
      <c r="C47" s="93">
        <v>0.9375</v>
      </c>
      <c r="D47" s="93"/>
      <c r="E47"/>
      <c r="F47"/>
      <c r="G47"/>
      <c r="H47"/>
      <c r="I47" s="2" t="s">
        <v>58</v>
      </c>
      <c r="J47" s="94">
        <v>3</v>
      </c>
      <c r="K47" s="94"/>
      <c r="L47"/>
      <c r="M47"/>
      <c r="N47"/>
      <c r="O47"/>
      <c r="P47" s="2" t="s">
        <v>59</v>
      </c>
      <c r="Q47" s="95">
        <v>42965</v>
      </c>
      <c r="R47" s="95"/>
      <c r="S47" s="95"/>
    </row>
    <row r="48" spans="1:19" ht="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96" t="s">
        <v>60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1:19" ht="81" customHeight="1">
      <c r="A50" s="97" t="s">
        <v>61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</row>
    <row r="51" spans="1:19" ht="4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96" t="s">
        <v>62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5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>
      <c r="A57" s="62"/>
      <c r="B57" s="98"/>
      <c r="C57" s="98"/>
      <c r="D57" s="63"/>
      <c r="E57" s="98"/>
      <c r="F57" s="98"/>
      <c r="G57" s="98"/>
      <c r="H57" s="98"/>
      <c r="I57" s="63"/>
      <c r="J57" s="44"/>
      <c r="K57" s="64"/>
      <c r="L57" s="98"/>
      <c r="M57" s="98"/>
      <c r="N57" s="63"/>
      <c r="O57" s="98"/>
      <c r="P57" s="98"/>
      <c r="Q57" s="98"/>
      <c r="R57" s="98"/>
      <c r="S57" s="65"/>
    </row>
    <row r="58" spans="1:19" ht="21" customHeight="1">
      <c r="A58" s="62"/>
      <c r="B58" s="98"/>
      <c r="C58" s="98"/>
      <c r="D58" s="63"/>
      <c r="E58" s="98"/>
      <c r="F58" s="98"/>
      <c r="G58" s="98"/>
      <c r="H58" s="98"/>
      <c r="I58" s="63"/>
      <c r="J58" s="44"/>
      <c r="K58" s="64"/>
      <c r="L58" s="98"/>
      <c r="M58" s="98"/>
      <c r="N58" s="63"/>
      <c r="O58" s="98"/>
      <c r="P58" s="98"/>
      <c r="Q58" s="98"/>
      <c r="R58" s="98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4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A61" s="96" t="s">
        <v>68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 ht="81" customHeight="1">
      <c r="A62" s="97" t="s">
        <v>69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</row>
    <row r="63" spans="1:19" ht="4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A64" s="96" t="s">
        <v>70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1:19" ht="81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</row>
    <row r="66" spans="1:8" ht="30" customHeight="1">
      <c r="A66" s="69"/>
      <c r="B66" s="70" t="s">
        <v>71</v>
      </c>
      <c r="C66" s="99" t="s">
        <v>72</v>
      </c>
      <c r="D66" s="99"/>
      <c r="E66" s="99"/>
      <c r="F66" s="99"/>
      <c r="G66" s="99"/>
      <c r="H66" s="99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whole" allowBlank="1" showInputMessage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:P11 F13:F16 P13:P16 F18:F21 P18:P21 F23:F26 P23:P26 F28:F31 P28:P31 F33:F36 P33:P36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00" customWidth="1"/>
    <col min="2" max="2" width="15.7109375" style="100" customWidth="1"/>
    <col min="3" max="3" width="5.7109375" style="100" customWidth="1"/>
    <col min="4" max="5" width="6.7109375" style="100" customWidth="1"/>
    <col min="6" max="6" width="4.7109375" style="100" customWidth="1"/>
    <col min="7" max="7" width="6.7109375" style="100" customWidth="1"/>
    <col min="8" max="8" width="6.28125" style="100" customWidth="1"/>
    <col min="9" max="9" width="6.7109375" style="100" customWidth="1"/>
    <col min="10" max="10" width="1.7109375" style="100" customWidth="1"/>
    <col min="11" max="11" width="10.7109375" style="100" customWidth="1"/>
    <col min="12" max="12" width="15.7109375" style="100" customWidth="1"/>
    <col min="13" max="13" width="5.7109375" style="100" customWidth="1"/>
    <col min="14" max="15" width="6.7109375" style="100" customWidth="1"/>
    <col min="16" max="16" width="4.7109375" style="100" customWidth="1"/>
    <col min="17" max="17" width="6.7109375" style="100" customWidth="1"/>
    <col min="18" max="18" width="6.28125" style="100" customWidth="1"/>
    <col min="19" max="19" width="6.7109375" style="100" customWidth="1"/>
    <col min="20" max="16384" width="9.140625" style="100" customWidth="1"/>
  </cols>
  <sheetData>
    <row r="1" spans="2:19" ht="26.25">
      <c r="B1" s="230" t="s">
        <v>0</v>
      </c>
      <c r="C1" s="230"/>
      <c r="D1" s="229" t="s">
        <v>1</v>
      </c>
      <c r="E1" s="229"/>
      <c r="F1" s="229"/>
      <c r="G1" s="229"/>
      <c r="H1" s="229"/>
      <c r="I1" s="229"/>
      <c r="K1" s="148" t="s">
        <v>2</v>
      </c>
      <c r="L1" s="228" t="s">
        <v>96</v>
      </c>
      <c r="M1" s="228"/>
      <c r="N1" s="228"/>
      <c r="O1" s="227" t="s">
        <v>4</v>
      </c>
      <c r="P1" s="227"/>
      <c r="Q1" s="226">
        <v>42783</v>
      </c>
      <c r="R1" s="225"/>
      <c r="S1" s="225"/>
    </row>
    <row r="2" spans="2:3" ht="6" customHeight="1" thickBot="1">
      <c r="B2" s="224"/>
      <c r="C2" s="224"/>
    </row>
    <row r="3" spans="1:19" ht="19.5" customHeight="1" thickBot="1">
      <c r="A3" s="223" t="s">
        <v>5</v>
      </c>
      <c r="B3" s="222" t="s">
        <v>95</v>
      </c>
      <c r="C3" s="221"/>
      <c r="D3" s="221"/>
      <c r="E3" s="221"/>
      <c r="F3" s="221"/>
      <c r="G3" s="221"/>
      <c r="H3" s="221"/>
      <c r="I3" s="220"/>
      <c r="K3" s="223" t="s">
        <v>7</v>
      </c>
      <c r="L3" s="222"/>
      <c r="M3" s="221"/>
      <c r="N3" s="221"/>
      <c r="O3" s="221"/>
      <c r="P3" s="221"/>
      <c r="Q3" s="221"/>
      <c r="R3" s="221"/>
      <c r="S3" s="220"/>
    </row>
    <row r="4" ht="4.5" customHeight="1" thickBot="1"/>
    <row r="5" spans="1:19" ht="12.75" customHeight="1">
      <c r="A5" s="219" t="s">
        <v>9</v>
      </c>
      <c r="B5" s="218"/>
      <c r="C5" s="217" t="s">
        <v>10</v>
      </c>
      <c r="D5" s="216" t="s">
        <v>11</v>
      </c>
      <c r="E5" s="215"/>
      <c r="F5" s="215"/>
      <c r="G5" s="214"/>
      <c r="H5" s="213" t="s">
        <v>12</v>
      </c>
      <c r="I5" s="212"/>
      <c r="K5" s="219" t="s">
        <v>9</v>
      </c>
      <c r="L5" s="218"/>
      <c r="M5" s="217" t="s">
        <v>10</v>
      </c>
      <c r="N5" s="216" t="s">
        <v>11</v>
      </c>
      <c r="O5" s="215"/>
      <c r="P5" s="215"/>
      <c r="Q5" s="214"/>
      <c r="R5" s="213" t="s">
        <v>12</v>
      </c>
      <c r="S5" s="212"/>
    </row>
    <row r="6" spans="1:19" ht="12.75" customHeight="1" thickBot="1">
      <c r="A6" s="211" t="s">
        <v>13</v>
      </c>
      <c r="B6" s="210"/>
      <c r="C6" s="209"/>
      <c r="D6" s="208" t="s">
        <v>14</v>
      </c>
      <c r="E6" s="207" t="s">
        <v>15</v>
      </c>
      <c r="F6" s="207" t="s">
        <v>16</v>
      </c>
      <c r="G6" s="206" t="s">
        <v>17</v>
      </c>
      <c r="H6" s="205" t="s">
        <v>18</v>
      </c>
      <c r="I6" s="204" t="s">
        <v>19</v>
      </c>
      <c r="K6" s="211" t="s">
        <v>13</v>
      </c>
      <c r="L6" s="210"/>
      <c r="M6" s="209"/>
      <c r="N6" s="208" t="s">
        <v>14</v>
      </c>
      <c r="O6" s="207" t="s">
        <v>15</v>
      </c>
      <c r="P6" s="207" t="s">
        <v>16</v>
      </c>
      <c r="Q6" s="206" t="s">
        <v>17</v>
      </c>
      <c r="R6" s="205" t="s">
        <v>18</v>
      </c>
      <c r="S6" s="204" t="s">
        <v>19</v>
      </c>
    </row>
    <row r="7" spans="1:12" ht="4.5" customHeight="1" thickBot="1">
      <c r="A7" s="203"/>
      <c r="B7" s="203"/>
      <c r="K7" s="203"/>
      <c r="L7" s="203"/>
    </row>
    <row r="8" spans="1:19" ht="12.75" customHeight="1">
      <c r="A8" s="202" t="s">
        <v>94</v>
      </c>
      <c r="B8" s="201"/>
      <c r="C8" s="200">
        <v>1</v>
      </c>
      <c r="D8" s="199">
        <v>160</v>
      </c>
      <c r="E8" s="198">
        <v>61</v>
      </c>
      <c r="F8" s="198">
        <v>5</v>
      </c>
      <c r="G8" s="197">
        <f>IF(AND(ISBLANK(D8),ISBLANK(E8)),"",D8+E8)</f>
        <v>221</v>
      </c>
      <c r="H8" s="196">
        <f>IF(OR(ISNUMBER($G8),ISNUMBER($Q8)),(SIGN(N($G8)-N($Q8))+1)/2,"")</f>
        <v>1</v>
      </c>
      <c r="I8" s="186"/>
      <c r="K8" s="202" t="s">
        <v>89</v>
      </c>
      <c r="L8" s="201"/>
      <c r="M8" s="200">
        <v>1</v>
      </c>
      <c r="N8" s="199">
        <v>148</v>
      </c>
      <c r="O8" s="198">
        <v>68</v>
      </c>
      <c r="P8" s="198">
        <v>2</v>
      </c>
      <c r="Q8" s="197">
        <f>IF(AND(ISBLANK(N8),ISBLANK(O8)),"",N8+O8)</f>
        <v>216</v>
      </c>
      <c r="R8" s="196">
        <f>IF(ISNUMBER($H8),1-$H8,"")</f>
        <v>0</v>
      </c>
      <c r="S8" s="186"/>
    </row>
    <row r="9" spans="1:19" ht="12.75" customHeight="1">
      <c r="A9" s="195"/>
      <c r="B9" s="194"/>
      <c r="C9" s="191">
        <v>2</v>
      </c>
      <c r="D9" s="190">
        <v>156</v>
      </c>
      <c r="E9" s="189">
        <v>54</v>
      </c>
      <c r="F9" s="189">
        <v>5</v>
      </c>
      <c r="G9" s="188">
        <f>IF(AND(ISBLANK(D9),ISBLANK(E9)),"",D9+E9)</f>
        <v>210</v>
      </c>
      <c r="H9" s="187">
        <f>IF(OR(ISNUMBER($G9),ISNUMBER($Q9)),(SIGN(N($G9)-N($Q9))+1)/2,"")</f>
        <v>0</v>
      </c>
      <c r="I9" s="186"/>
      <c r="K9" s="195"/>
      <c r="L9" s="194"/>
      <c r="M9" s="191">
        <v>2</v>
      </c>
      <c r="N9" s="190">
        <v>156</v>
      </c>
      <c r="O9" s="189">
        <v>62</v>
      </c>
      <c r="P9" s="189">
        <v>6</v>
      </c>
      <c r="Q9" s="188">
        <f>IF(AND(ISBLANK(N9),ISBLANK(O9)),"",N9+O9)</f>
        <v>218</v>
      </c>
      <c r="R9" s="187">
        <f>IF(ISNUMBER($H9),1-$H9,"")</f>
        <v>1</v>
      </c>
      <c r="S9" s="186"/>
    </row>
    <row r="10" spans="1:19" ht="12.75" customHeight="1" thickBot="1">
      <c r="A10" s="193" t="s">
        <v>93</v>
      </c>
      <c r="B10" s="192"/>
      <c r="C10" s="191">
        <v>3</v>
      </c>
      <c r="D10" s="190"/>
      <c r="E10" s="189"/>
      <c r="F10" s="189"/>
      <c r="G10" s="188">
        <f>IF(AND(ISBLANK(D10),ISBLANK(E10)),"",D10+E10)</f>
      </c>
      <c r="H10" s="187">
        <f>IF(OR(ISNUMBER($G10),ISNUMBER($Q10)),(SIGN(N($G10)-N($Q10))+1)/2,"")</f>
      </c>
      <c r="I10" s="186"/>
      <c r="K10" s="193" t="s">
        <v>87</v>
      </c>
      <c r="L10" s="192"/>
      <c r="M10" s="191">
        <v>3</v>
      </c>
      <c r="N10" s="190"/>
      <c r="O10" s="189"/>
      <c r="P10" s="189"/>
      <c r="Q10" s="188">
        <f>IF(AND(ISBLANK(N10),ISBLANK(O10)),"",N10+O10)</f>
      </c>
      <c r="R10" s="187">
        <f>IF(ISNUMBER($H10),1-$H10,"")</f>
      </c>
      <c r="S10" s="186"/>
    </row>
    <row r="11" spans="1:19" ht="12.75" customHeight="1">
      <c r="A11" s="185"/>
      <c r="B11" s="184"/>
      <c r="C11" s="183">
        <v>4</v>
      </c>
      <c r="D11" s="182"/>
      <c r="E11" s="181"/>
      <c r="F11" s="181"/>
      <c r="G11" s="180">
        <f>IF(AND(ISBLANK(D11),ISBLANK(E11)),"",D11+E11)</f>
      </c>
      <c r="H11" s="179">
        <f>IF(OR(ISNUMBER($G11),ISNUMBER($Q11)),(SIGN(N($G11)-N($Q11))+1)/2,"")</f>
      </c>
      <c r="I11" s="178">
        <f>IF(ISNUMBER(H12),(SIGN(1000*($H12-$R12)+$G12-$Q12)+1)/2,"")</f>
        <v>0</v>
      </c>
      <c r="K11" s="185"/>
      <c r="L11" s="184"/>
      <c r="M11" s="183">
        <v>4</v>
      </c>
      <c r="N11" s="182"/>
      <c r="O11" s="181"/>
      <c r="P11" s="181"/>
      <c r="Q11" s="180">
        <f>IF(AND(ISBLANK(N11),ISBLANK(O11)),"",N11+O11)</f>
      </c>
      <c r="R11" s="179">
        <f>IF(ISNUMBER($H11),1-$H11,"")</f>
      </c>
      <c r="S11" s="178">
        <f>IF(ISNUMBER($I11),1-$I11,"")</f>
        <v>1</v>
      </c>
    </row>
    <row r="12" spans="1:19" ht="15.75" customHeight="1" thickBot="1">
      <c r="A12" s="177">
        <v>15749</v>
      </c>
      <c r="B12" s="176"/>
      <c r="C12" s="175" t="s">
        <v>17</v>
      </c>
      <c r="D12" s="172">
        <f>IF(ISNUMBER($G12),SUM(D8:D11),"")</f>
        <v>316</v>
      </c>
      <c r="E12" s="174">
        <f>IF(ISNUMBER($G12),SUM(E8:E11),"")</f>
        <v>115</v>
      </c>
      <c r="F12" s="174">
        <f>IF(ISNUMBER($G12),SUM(F8:F11),"")</f>
        <v>10</v>
      </c>
      <c r="G12" s="173">
        <f>IF(SUM($G8:$G11)+SUM($Q8:$Q11)&gt;0,SUM(G8:G11),"")</f>
        <v>431</v>
      </c>
      <c r="H12" s="172">
        <f>IF(ISNUMBER($G12),SUM(H8:H11),"")</f>
        <v>1</v>
      </c>
      <c r="I12" s="171"/>
      <c r="K12" s="177">
        <v>17700</v>
      </c>
      <c r="L12" s="176"/>
      <c r="M12" s="175" t="s">
        <v>17</v>
      </c>
      <c r="N12" s="172">
        <f>IF(ISNUMBER($G12),SUM(N8:N11),"")</f>
        <v>304</v>
      </c>
      <c r="O12" s="174">
        <f>IF(ISNUMBER($G12),SUM(O8:O11),"")</f>
        <v>130</v>
      </c>
      <c r="P12" s="174">
        <f>IF(ISNUMBER($G12),SUM(P8:P11),"")</f>
        <v>8</v>
      </c>
      <c r="Q12" s="173">
        <f>IF(SUM($G8:$G11)+SUM($Q8:$Q11)&gt;0,SUM(Q8:Q11),"")</f>
        <v>434</v>
      </c>
      <c r="R12" s="172">
        <f>IF(ISNUMBER($G12),SUM(R8:R11),"")</f>
        <v>1</v>
      </c>
      <c r="S12" s="171"/>
    </row>
    <row r="13" spans="1:19" ht="12.75" customHeight="1">
      <c r="A13" s="202" t="s">
        <v>92</v>
      </c>
      <c r="B13" s="201"/>
      <c r="C13" s="200">
        <v>1</v>
      </c>
      <c r="D13" s="199">
        <v>151</v>
      </c>
      <c r="E13" s="198">
        <v>78</v>
      </c>
      <c r="F13" s="198">
        <v>4</v>
      </c>
      <c r="G13" s="197">
        <f>IF(AND(ISBLANK(D13),ISBLANK(E13)),"",D13+E13)</f>
        <v>229</v>
      </c>
      <c r="H13" s="196">
        <f>IF(OR(ISNUMBER($G13),ISNUMBER($Q13)),(SIGN(N($G13)-N($Q13))+1)/2,"")</f>
        <v>1</v>
      </c>
      <c r="I13" s="186"/>
      <c r="K13" s="202" t="s">
        <v>89</v>
      </c>
      <c r="L13" s="201"/>
      <c r="M13" s="200">
        <v>1</v>
      </c>
      <c r="N13" s="199">
        <v>143</v>
      </c>
      <c r="O13" s="198">
        <v>81</v>
      </c>
      <c r="P13" s="198">
        <v>2</v>
      </c>
      <c r="Q13" s="197">
        <f>IF(AND(ISBLANK(N13),ISBLANK(O13)),"",N13+O13)</f>
        <v>224</v>
      </c>
      <c r="R13" s="196">
        <f>IF(ISNUMBER($H13),1-$H13,"")</f>
        <v>0</v>
      </c>
      <c r="S13" s="186"/>
    </row>
    <row r="14" spans="1:19" ht="12.75" customHeight="1">
      <c r="A14" s="195"/>
      <c r="B14" s="194"/>
      <c r="C14" s="191">
        <v>2</v>
      </c>
      <c r="D14" s="190">
        <v>133</v>
      </c>
      <c r="E14" s="189">
        <v>73</v>
      </c>
      <c r="F14" s="189">
        <v>3</v>
      </c>
      <c r="G14" s="188">
        <f>IF(AND(ISBLANK(D14),ISBLANK(E14)),"",D14+E14)</f>
        <v>206</v>
      </c>
      <c r="H14" s="187">
        <f>IF(OR(ISNUMBER($G14),ISNUMBER($Q14)),(SIGN(N($G14)-N($Q14))+1)/2,"")</f>
        <v>0</v>
      </c>
      <c r="I14" s="186"/>
      <c r="K14" s="195"/>
      <c r="L14" s="194"/>
      <c r="M14" s="191">
        <v>2</v>
      </c>
      <c r="N14" s="190">
        <v>157</v>
      </c>
      <c r="O14" s="189">
        <v>72</v>
      </c>
      <c r="P14" s="189">
        <v>1</v>
      </c>
      <c r="Q14" s="188">
        <f>IF(AND(ISBLANK(N14),ISBLANK(O14)),"",N14+O14)</f>
        <v>229</v>
      </c>
      <c r="R14" s="187">
        <f>IF(ISNUMBER($H14),1-$H14,"")</f>
        <v>1</v>
      </c>
      <c r="S14" s="186"/>
    </row>
    <row r="15" spans="1:19" ht="12.75" customHeight="1" thickBot="1">
      <c r="A15" s="193" t="s">
        <v>91</v>
      </c>
      <c r="B15" s="192"/>
      <c r="C15" s="191">
        <v>3</v>
      </c>
      <c r="D15" s="190"/>
      <c r="E15" s="189"/>
      <c r="F15" s="189"/>
      <c r="G15" s="188">
        <f>IF(AND(ISBLANK(D15),ISBLANK(E15)),"",D15+E15)</f>
      </c>
      <c r="H15" s="187">
        <f>IF(OR(ISNUMBER($G15),ISNUMBER($Q15)),(SIGN(N($G15)-N($Q15))+1)/2,"")</f>
      </c>
      <c r="I15" s="186"/>
      <c r="K15" s="193" t="s">
        <v>39</v>
      </c>
      <c r="L15" s="192"/>
      <c r="M15" s="191">
        <v>3</v>
      </c>
      <c r="N15" s="190"/>
      <c r="O15" s="189"/>
      <c r="P15" s="189"/>
      <c r="Q15" s="188">
        <f>IF(AND(ISBLANK(N15),ISBLANK(O15)),"",N15+O15)</f>
      </c>
      <c r="R15" s="187">
        <f>IF(ISNUMBER($H15),1-$H15,"")</f>
      </c>
      <c r="S15" s="186"/>
    </row>
    <row r="16" spans="1:19" ht="12.75" customHeight="1">
      <c r="A16" s="185"/>
      <c r="B16" s="184"/>
      <c r="C16" s="183">
        <v>4</v>
      </c>
      <c r="D16" s="182"/>
      <c r="E16" s="181"/>
      <c r="F16" s="181"/>
      <c r="G16" s="180">
        <f>IF(AND(ISBLANK(D16),ISBLANK(E16)),"",D16+E16)</f>
      </c>
      <c r="H16" s="179">
        <f>IF(OR(ISNUMBER($G16),ISNUMBER($Q16)),(SIGN(N($G16)-N($Q16))+1)/2,"")</f>
      </c>
      <c r="I16" s="178">
        <f>IF(ISNUMBER(H17),(SIGN(1000*($H17-$R17)+$G17-$Q17)+1)/2,"")</f>
        <v>0</v>
      </c>
      <c r="K16" s="185"/>
      <c r="L16" s="184"/>
      <c r="M16" s="183">
        <v>4</v>
      </c>
      <c r="N16" s="182"/>
      <c r="O16" s="181"/>
      <c r="P16" s="181"/>
      <c r="Q16" s="180">
        <f>IF(AND(ISBLANK(N16),ISBLANK(O16)),"",N16+O16)</f>
      </c>
      <c r="R16" s="179">
        <f>IF(ISNUMBER($H16),1-$H16,"")</f>
      </c>
      <c r="S16" s="178">
        <f>IF(ISNUMBER($I16),1-$I16,"")</f>
        <v>1</v>
      </c>
    </row>
    <row r="17" spans="1:19" ht="15.75" customHeight="1" thickBot="1">
      <c r="A17" s="177">
        <v>1473</v>
      </c>
      <c r="B17" s="176"/>
      <c r="C17" s="175" t="s">
        <v>17</v>
      </c>
      <c r="D17" s="172">
        <f>IF(ISNUMBER($G17),SUM(D13:D16),"")</f>
        <v>284</v>
      </c>
      <c r="E17" s="174">
        <f>IF(ISNUMBER($G17),SUM(E13:E16),"")</f>
        <v>151</v>
      </c>
      <c r="F17" s="174">
        <f>IF(ISNUMBER($G17),SUM(F13:F16),"")</f>
        <v>7</v>
      </c>
      <c r="G17" s="173">
        <f>IF(SUM($G13:$G16)+SUM($Q13:$Q16)&gt;0,SUM(G13:G16),"")</f>
        <v>435</v>
      </c>
      <c r="H17" s="172">
        <f>IF(ISNUMBER($G17),SUM(H13:H16),"")</f>
        <v>1</v>
      </c>
      <c r="I17" s="171"/>
      <c r="K17" s="177">
        <v>17698</v>
      </c>
      <c r="L17" s="176"/>
      <c r="M17" s="175" t="s">
        <v>17</v>
      </c>
      <c r="N17" s="172">
        <f>IF(ISNUMBER($G17),SUM(N13:N16),"")</f>
        <v>300</v>
      </c>
      <c r="O17" s="174">
        <f>IF(ISNUMBER($G17),SUM(O13:O16),"")</f>
        <v>153</v>
      </c>
      <c r="P17" s="174">
        <f>IF(ISNUMBER($G17),SUM(P13:P16),"")</f>
        <v>3</v>
      </c>
      <c r="Q17" s="173">
        <f>IF(SUM($G13:$G16)+SUM($Q13:$Q16)&gt;0,SUM(Q13:Q16),"")</f>
        <v>453</v>
      </c>
      <c r="R17" s="172">
        <f>IF(ISNUMBER($G17),SUM(R13:R16),"")</f>
        <v>1</v>
      </c>
      <c r="S17" s="171"/>
    </row>
    <row r="18" spans="1:19" ht="12.75" customHeight="1">
      <c r="A18" s="202" t="s">
        <v>90</v>
      </c>
      <c r="B18" s="201"/>
      <c r="C18" s="200">
        <v>1</v>
      </c>
      <c r="D18" s="199">
        <v>163</v>
      </c>
      <c r="E18" s="198">
        <v>54</v>
      </c>
      <c r="F18" s="198">
        <v>6</v>
      </c>
      <c r="G18" s="197">
        <f>IF(AND(ISBLANK(D18),ISBLANK(E18)),"",D18+E18)</f>
        <v>217</v>
      </c>
      <c r="H18" s="196">
        <f>IF(OR(ISNUMBER($G18),ISNUMBER($Q18)),(SIGN(N($G18)-N($Q18))+1)/2,"")</f>
        <v>1</v>
      </c>
      <c r="I18" s="186"/>
      <c r="K18" s="202" t="s">
        <v>89</v>
      </c>
      <c r="L18" s="201"/>
      <c r="M18" s="200">
        <v>1</v>
      </c>
      <c r="N18" s="199">
        <v>152</v>
      </c>
      <c r="O18" s="198">
        <v>57</v>
      </c>
      <c r="P18" s="198">
        <v>5</v>
      </c>
      <c r="Q18" s="197">
        <f>IF(AND(ISBLANK(N18),ISBLANK(O18)),"",N18+O18)</f>
        <v>209</v>
      </c>
      <c r="R18" s="196">
        <f>IF(ISNUMBER($H18),1-$H18,"")</f>
        <v>0</v>
      </c>
      <c r="S18" s="186"/>
    </row>
    <row r="19" spans="1:19" ht="12.75" customHeight="1">
      <c r="A19" s="195"/>
      <c r="B19" s="194"/>
      <c r="C19" s="191">
        <v>2</v>
      </c>
      <c r="D19" s="190">
        <v>146</v>
      </c>
      <c r="E19" s="189">
        <v>61</v>
      </c>
      <c r="F19" s="189">
        <v>3</v>
      </c>
      <c r="G19" s="188">
        <f>IF(AND(ISBLANK(D19),ISBLANK(E19)),"",D19+E19)</f>
        <v>207</v>
      </c>
      <c r="H19" s="187">
        <f>IF(OR(ISNUMBER($G19),ISNUMBER($Q19)),(SIGN(N($G19)-N($Q19))+1)/2,"")</f>
        <v>0</v>
      </c>
      <c r="I19" s="186"/>
      <c r="K19" s="195"/>
      <c r="L19" s="194"/>
      <c r="M19" s="191">
        <v>2</v>
      </c>
      <c r="N19" s="190">
        <v>140</v>
      </c>
      <c r="O19" s="189">
        <v>70</v>
      </c>
      <c r="P19" s="189">
        <v>4</v>
      </c>
      <c r="Q19" s="188">
        <f>IF(AND(ISBLANK(N19),ISBLANK(O19)),"",N19+O19)</f>
        <v>210</v>
      </c>
      <c r="R19" s="187">
        <f>IF(ISNUMBER($H19),1-$H19,"")</f>
        <v>1</v>
      </c>
      <c r="S19" s="186"/>
    </row>
    <row r="20" spans="1:19" ht="12.75" customHeight="1" thickBot="1">
      <c r="A20" s="193" t="s">
        <v>35</v>
      </c>
      <c r="B20" s="192"/>
      <c r="C20" s="191">
        <v>3</v>
      </c>
      <c r="D20" s="190"/>
      <c r="E20" s="189"/>
      <c r="F20" s="189"/>
      <c r="G20" s="188">
        <f>IF(AND(ISBLANK(D20),ISBLANK(E20)),"",D20+E20)</f>
      </c>
      <c r="H20" s="187">
        <f>IF(OR(ISNUMBER($G20),ISNUMBER($Q20)),(SIGN(N($G20)-N($Q20))+1)/2,"")</f>
      </c>
      <c r="I20" s="186"/>
      <c r="K20" s="193" t="s">
        <v>83</v>
      </c>
      <c r="L20" s="192"/>
      <c r="M20" s="191">
        <v>3</v>
      </c>
      <c r="N20" s="190"/>
      <c r="O20" s="189"/>
      <c r="P20" s="189"/>
      <c r="Q20" s="188">
        <f>IF(AND(ISBLANK(N20),ISBLANK(O20)),"",N20+O20)</f>
      </c>
      <c r="R20" s="187">
        <f>IF(ISNUMBER($H20),1-$H20,"")</f>
      </c>
      <c r="S20" s="186"/>
    </row>
    <row r="21" spans="1:19" ht="12.75" customHeight="1">
      <c r="A21" s="185"/>
      <c r="B21" s="184"/>
      <c r="C21" s="183">
        <v>4</v>
      </c>
      <c r="D21" s="182"/>
      <c r="E21" s="181"/>
      <c r="F21" s="181"/>
      <c r="G21" s="180">
        <f>IF(AND(ISBLANK(D21),ISBLANK(E21)),"",D21+E21)</f>
      </c>
      <c r="H21" s="179">
        <f>IF(OR(ISNUMBER($G21),ISNUMBER($Q21)),(SIGN(N($G21)-N($Q21))+1)/2,"")</f>
      </c>
      <c r="I21" s="178">
        <f>IF(ISNUMBER(H22),(SIGN(1000*($H22-$R22)+$G22-$Q22)+1)/2,"")</f>
        <v>1</v>
      </c>
      <c r="K21" s="185"/>
      <c r="L21" s="184"/>
      <c r="M21" s="183">
        <v>4</v>
      </c>
      <c r="N21" s="182"/>
      <c r="O21" s="181"/>
      <c r="P21" s="181"/>
      <c r="Q21" s="180">
        <f>IF(AND(ISBLANK(N21),ISBLANK(O21)),"",N21+O21)</f>
      </c>
      <c r="R21" s="179">
        <f>IF(ISNUMBER($H21),1-$H21,"")</f>
      </c>
      <c r="S21" s="178">
        <f>IF(ISNUMBER($I21),1-$I21,"")</f>
        <v>0</v>
      </c>
    </row>
    <row r="22" spans="1:19" ht="15.75" customHeight="1" thickBot="1">
      <c r="A22" s="177">
        <v>14558</v>
      </c>
      <c r="B22" s="176"/>
      <c r="C22" s="175" t="s">
        <v>17</v>
      </c>
      <c r="D22" s="172">
        <f>IF(ISNUMBER($G22),SUM(D18:D21),"")</f>
        <v>309</v>
      </c>
      <c r="E22" s="174">
        <f>IF(ISNUMBER($G22),SUM(E18:E21),"")</f>
        <v>115</v>
      </c>
      <c r="F22" s="174">
        <f>IF(ISNUMBER($G22),SUM(F18:F21),"")</f>
        <v>9</v>
      </c>
      <c r="G22" s="173">
        <f>IF(SUM($G18:$G21)+SUM($Q18:$Q21)&gt;0,SUM(G18:G21),"")</f>
        <v>424</v>
      </c>
      <c r="H22" s="172">
        <f>IF(ISNUMBER($G22),SUM(H18:H21),"")</f>
        <v>1</v>
      </c>
      <c r="I22" s="171"/>
      <c r="K22" s="177">
        <v>1912</v>
      </c>
      <c r="L22" s="176"/>
      <c r="M22" s="175" t="s">
        <v>17</v>
      </c>
      <c r="N22" s="172">
        <f>IF(ISNUMBER($G22),SUM(N18:N21),"")</f>
        <v>292</v>
      </c>
      <c r="O22" s="174">
        <f>IF(ISNUMBER($G22),SUM(O18:O21),"")</f>
        <v>127</v>
      </c>
      <c r="P22" s="174">
        <f>IF(ISNUMBER($G22),SUM(P18:P21),"")</f>
        <v>9</v>
      </c>
      <c r="Q22" s="173">
        <f>IF(SUM($G18:$G21)+SUM($Q18:$Q21)&gt;0,SUM(Q18:Q21),"")</f>
        <v>419</v>
      </c>
      <c r="R22" s="172">
        <f>IF(ISNUMBER($G22),SUM(R18:R21),"")</f>
        <v>1</v>
      </c>
      <c r="S22" s="171"/>
    </row>
    <row r="23" spans="1:19" ht="12.75" customHeight="1">
      <c r="A23" s="202" t="s">
        <v>88</v>
      </c>
      <c r="B23" s="201"/>
      <c r="C23" s="200">
        <v>1</v>
      </c>
      <c r="D23" s="199">
        <v>143</v>
      </c>
      <c r="E23" s="198">
        <v>80</v>
      </c>
      <c r="F23" s="198">
        <v>1</v>
      </c>
      <c r="G23" s="197">
        <f>IF(AND(ISBLANK(D23),ISBLANK(E23)),"",D23+E23)</f>
        <v>223</v>
      </c>
      <c r="H23" s="196">
        <f>IF(OR(ISNUMBER($G23),ISNUMBER($Q23)),(SIGN(N($G23)-N($Q23))+1)/2,"")</f>
        <v>1</v>
      </c>
      <c r="I23" s="186"/>
      <c r="K23" s="202" t="s">
        <v>85</v>
      </c>
      <c r="L23" s="201"/>
      <c r="M23" s="200">
        <v>1</v>
      </c>
      <c r="N23" s="199">
        <v>152</v>
      </c>
      <c r="O23" s="198">
        <v>57</v>
      </c>
      <c r="P23" s="198">
        <v>3</v>
      </c>
      <c r="Q23" s="197">
        <f>IF(AND(ISBLANK(N23),ISBLANK(O23)),"",N23+O23)</f>
        <v>209</v>
      </c>
      <c r="R23" s="196">
        <f>IF(ISNUMBER($H23),1-$H23,"")</f>
        <v>0</v>
      </c>
      <c r="S23" s="186"/>
    </row>
    <row r="24" spans="1:19" ht="12.75" customHeight="1">
      <c r="A24" s="195"/>
      <c r="B24" s="194"/>
      <c r="C24" s="191">
        <v>2</v>
      </c>
      <c r="D24" s="190">
        <v>159</v>
      </c>
      <c r="E24" s="189">
        <v>90</v>
      </c>
      <c r="F24" s="189">
        <v>2</v>
      </c>
      <c r="G24" s="188">
        <f>IF(AND(ISBLANK(D24),ISBLANK(E24)),"",D24+E24)</f>
        <v>249</v>
      </c>
      <c r="H24" s="187">
        <f>IF(OR(ISNUMBER($G24),ISNUMBER($Q24)),(SIGN(N($G24)-N($Q24))+1)/2,"")</f>
        <v>1</v>
      </c>
      <c r="I24" s="186"/>
      <c r="K24" s="195"/>
      <c r="L24" s="194"/>
      <c r="M24" s="191">
        <v>2</v>
      </c>
      <c r="N24" s="190">
        <v>149</v>
      </c>
      <c r="O24" s="189">
        <v>72</v>
      </c>
      <c r="P24" s="189">
        <v>2</v>
      </c>
      <c r="Q24" s="188">
        <f>IF(AND(ISBLANK(N24),ISBLANK(O24)),"",N24+O24)</f>
        <v>221</v>
      </c>
      <c r="R24" s="187">
        <f>IF(ISNUMBER($H24),1-$H24,"")</f>
        <v>0</v>
      </c>
      <c r="S24" s="186"/>
    </row>
    <row r="25" spans="1:19" ht="12.75" customHeight="1" thickBot="1">
      <c r="A25" s="193" t="s">
        <v>38</v>
      </c>
      <c r="B25" s="192"/>
      <c r="C25" s="191">
        <v>3</v>
      </c>
      <c r="D25" s="190"/>
      <c r="E25" s="189"/>
      <c r="F25" s="189"/>
      <c r="G25" s="188">
        <f>IF(AND(ISBLANK(D25),ISBLANK(E25)),"",D25+E25)</f>
      </c>
      <c r="H25" s="187">
        <f>IF(OR(ISNUMBER($G25),ISNUMBER($Q25)),(SIGN(N($G25)-N($Q25))+1)/2,"")</f>
      </c>
      <c r="I25" s="186"/>
      <c r="K25" s="193" t="s">
        <v>87</v>
      </c>
      <c r="L25" s="192"/>
      <c r="M25" s="191">
        <v>3</v>
      </c>
      <c r="N25" s="190"/>
      <c r="O25" s="189"/>
      <c r="P25" s="189"/>
      <c r="Q25" s="188">
        <f>IF(AND(ISBLANK(N25),ISBLANK(O25)),"",N25+O25)</f>
      </c>
      <c r="R25" s="187">
        <f>IF(ISNUMBER($H25),1-$H25,"")</f>
      </c>
      <c r="S25" s="186"/>
    </row>
    <row r="26" spans="1:19" ht="12.75" customHeight="1">
      <c r="A26" s="185"/>
      <c r="B26" s="184"/>
      <c r="C26" s="183">
        <v>4</v>
      </c>
      <c r="D26" s="182"/>
      <c r="E26" s="181"/>
      <c r="F26" s="181"/>
      <c r="G26" s="180">
        <f>IF(AND(ISBLANK(D26),ISBLANK(E26)),"",D26+E26)</f>
      </c>
      <c r="H26" s="179">
        <f>IF(OR(ISNUMBER($G26),ISNUMBER($Q26)),(SIGN(N($G26)-N($Q26))+1)/2,"")</f>
      </c>
      <c r="I26" s="178">
        <f>IF(ISNUMBER(H27),(SIGN(1000*($H27-$R27)+$G27-$Q27)+1)/2,"")</f>
        <v>1</v>
      </c>
      <c r="K26" s="185"/>
      <c r="L26" s="184"/>
      <c r="M26" s="183">
        <v>4</v>
      </c>
      <c r="N26" s="182"/>
      <c r="O26" s="181"/>
      <c r="P26" s="181"/>
      <c r="Q26" s="180">
        <f>IF(AND(ISBLANK(N26),ISBLANK(O26)),"",N26+O26)</f>
      </c>
      <c r="R26" s="179">
        <f>IF(ISNUMBER($H26),1-$H26,"")</f>
      </c>
      <c r="S26" s="178">
        <f>IF(ISNUMBER($I26),1-$I26,"")</f>
        <v>0</v>
      </c>
    </row>
    <row r="27" spans="1:19" ht="15.75" customHeight="1" thickBot="1">
      <c r="A27" s="177">
        <v>10537</v>
      </c>
      <c r="B27" s="176"/>
      <c r="C27" s="175" t="s">
        <v>17</v>
      </c>
      <c r="D27" s="172">
        <f>IF(ISNUMBER($G27),SUM(D23:D26),"")</f>
        <v>302</v>
      </c>
      <c r="E27" s="174">
        <f>IF(ISNUMBER($G27),SUM(E23:E26),"")</f>
        <v>170</v>
      </c>
      <c r="F27" s="174">
        <f>IF(ISNUMBER($G27),SUM(F23:F26),"")</f>
        <v>3</v>
      </c>
      <c r="G27" s="173">
        <f>IF(SUM($G23:$G26)+SUM($Q23:$Q26)&gt;0,SUM(G23:G26),"")</f>
        <v>472</v>
      </c>
      <c r="H27" s="172">
        <f>IF(ISNUMBER($G27),SUM(H23:H26),"")</f>
        <v>2</v>
      </c>
      <c r="I27" s="171"/>
      <c r="K27" s="177">
        <v>1914</v>
      </c>
      <c r="L27" s="176"/>
      <c r="M27" s="175" t="s">
        <v>17</v>
      </c>
      <c r="N27" s="172">
        <f>IF(ISNUMBER($G27),SUM(N23:N26),"")</f>
        <v>301</v>
      </c>
      <c r="O27" s="174">
        <f>IF(ISNUMBER($G27),SUM(O23:O26),"")</f>
        <v>129</v>
      </c>
      <c r="P27" s="174">
        <f>IF(ISNUMBER($G27),SUM(P23:P26),"")</f>
        <v>5</v>
      </c>
      <c r="Q27" s="173">
        <f>IF(SUM($G23:$G26)+SUM($Q23:$Q26)&gt;0,SUM(Q23:Q26),"")</f>
        <v>430</v>
      </c>
      <c r="R27" s="172">
        <f>IF(ISNUMBER($G27),SUM(R23:R26),"")</f>
        <v>0</v>
      </c>
      <c r="S27" s="171"/>
    </row>
    <row r="28" spans="1:19" ht="12.75" customHeight="1">
      <c r="A28" s="202" t="s">
        <v>86</v>
      </c>
      <c r="B28" s="201"/>
      <c r="C28" s="200">
        <v>1</v>
      </c>
      <c r="D28" s="199">
        <v>152</v>
      </c>
      <c r="E28" s="198">
        <v>84</v>
      </c>
      <c r="F28" s="198">
        <v>0</v>
      </c>
      <c r="G28" s="197">
        <f>IF(AND(ISBLANK(D28),ISBLANK(E28)),"",D28+E28)</f>
        <v>236</v>
      </c>
      <c r="H28" s="196">
        <f>IF(OR(ISNUMBER($G28),ISNUMBER($Q28)),(SIGN(N($G28)-N($Q28))+1)/2,"")</f>
        <v>1</v>
      </c>
      <c r="I28" s="186"/>
      <c r="K28" s="202" t="s">
        <v>85</v>
      </c>
      <c r="L28" s="201"/>
      <c r="M28" s="200">
        <v>1</v>
      </c>
      <c r="N28" s="199">
        <v>148</v>
      </c>
      <c r="O28" s="198">
        <v>61</v>
      </c>
      <c r="P28" s="198">
        <v>2</v>
      </c>
      <c r="Q28" s="197">
        <f>IF(AND(ISBLANK(N28),ISBLANK(O28)),"",N28+O28)</f>
        <v>209</v>
      </c>
      <c r="R28" s="196">
        <f>IF(ISNUMBER($H28),1-$H28,"")</f>
        <v>0</v>
      </c>
      <c r="S28" s="186"/>
    </row>
    <row r="29" spans="1:19" ht="12.75" customHeight="1">
      <c r="A29" s="195"/>
      <c r="B29" s="194"/>
      <c r="C29" s="191">
        <v>2</v>
      </c>
      <c r="D29" s="190">
        <v>159</v>
      </c>
      <c r="E29" s="189">
        <v>78</v>
      </c>
      <c r="F29" s="189">
        <v>2</v>
      </c>
      <c r="G29" s="188">
        <f>IF(AND(ISBLANK(D29),ISBLANK(E29)),"",D29+E29)</f>
        <v>237</v>
      </c>
      <c r="H29" s="187">
        <f>IF(OR(ISNUMBER($G29),ISNUMBER($Q29)),(SIGN(N($G29)-N($Q29))+1)/2,"")</f>
        <v>1</v>
      </c>
      <c r="I29" s="186"/>
      <c r="K29" s="195"/>
      <c r="L29" s="194"/>
      <c r="M29" s="191">
        <v>2</v>
      </c>
      <c r="N29" s="190">
        <v>136</v>
      </c>
      <c r="O29" s="189">
        <v>62</v>
      </c>
      <c r="P29" s="189">
        <v>5</v>
      </c>
      <c r="Q29" s="188">
        <f>IF(AND(ISBLANK(N29),ISBLANK(O29)),"",N29+O29)</f>
        <v>198</v>
      </c>
      <c r="R29" s="187">
        <f>IF(ISNUMBER($H29),1-$H29,"")</f>
        <v>0</v>
      </c>
      <c r="S29" s="186"/>
    </row>
    <row r="30" spans="1:19" ht="12.75" customHeight="1" thickBot="1">
      <c r="A30" s="193" t="s">
        <v>84</v>
      </c>
      <c r="B30" s="192"/>
      <c r="C30" s="191">
        <v>3</v>
      </c>
      <c r="D30" s="190"/>
      <c r="E30" s="189"/>
      <c r="F30" s="189"/>
      <c r="G30" s="188">
        <f>IF(AND(ISBLANK(D30),ISBLANK(E30)),"",D30+E30)</f>
      </c>
      <c r="H30" s="187">
        <f>IF(OR(ISNUMBER($G30),ISNUMBER($Q30)),(SIGN(N($G30)-N($Q30))+1)/2,"")</f>
      </c>
      <c r="I30" s="186"/>
      <c r="K30" s="193" t="s">
        <v>83</v>
      </c>
      <c r="L30" s="192"/>
      <c r="M30" s="191">
        <v>3</v>
      </c>
      <c r="N30" s="190"/>
      <c r="O30" s="189"/>
      <c r="P30" s="189"/>
      <c r="Q30" s="188">
        <f>IF(AND(ISBLANK(N30),ISBLANK(O30)),"",N30+O30)</f>
      </c>
      <c r="R30" s="187">
        <f>IF(ISNUMBER($H30),1-$H30,"")</f>
      </c>
      <c r="S30" s="186"/>
    </row>
    <row r="31" spans="1:19" ht="12.75" customHeight="1">
      <c r="A31" s="185"/>
      <c r="B31" s="184"/>
      <c r="C31" s="183">
        <v>4</v>
      </c>
      <c r="D31" s="182"/>
      <c r="E31" s="181"/>
      <c r="F31" s="181"/>
      <c r="G31" s="180">
        <f>IF(AND(ISBLANK(D31),ISBLANK(E31)),"",D31+E31)</f>
      </c>
      <c r="H31" s="179">
        <f>IF(OR(ISNUMBER($G31),ISNUMBER($Q31)),(SIGN(N($G31)-N($Q31))+1)/2,"")</f>
      </c>
      <c r="I31" s="178">
        <f>IF(ISNUMBER(H32),(SIGN(1000*($H32-$R32)+$G32-$Q32)+1)/2,"")</f>
        <v>1</v>
      </c>
      <c r="K31" s="185"/>
      <c r="L31" s="184"/>
      <c r="M31" s="183">
        <v>4</v>
      </c>
      <c r="N31" s="182"/>
      <c r="O31" s="181"/>
      <c r="P31" s="181"/>
      <c r="Q31" s="180">
        <f>IF(AND(ISBLANK(N31),ISBLANK(O31)),"",N31+O31)</f>
      </c>
      <c r="R31" s="179">
        <f>IF(ISNUMBER($H31),1-$H31,"")</f>
      </c>
      <c r="S31" s="178">
        <f>IF(ISNUMBER($I31),1-$I31,"")</f>
        <v>0</v>
      </c>
    </row>
    <row r="32" spans="1:19" ht="15.75" customHeight="1" thickBot="1">
      <c r="A32" s="177">
        <v>16443</v>
      </c>
      <c r="B32" s="176"/>
      <c r="C32" s="175" t="s">
        <v>17</v>
      </c>
      <c r="D32" s="172">
        <f>IF(ISNUMBER($G32),SUM(D28:D31),"")</f>
        <v>311</v>
      </c>
      <c r="E32" s="174">
        <f>IF(ISNUMBER($G32),SUM(E28:E31),"")</f>
        <v>162</v>
      </c>
      <c r="F32" s="174">
        <f>IF(ISNUMBER($G32),SUM(F28:F31),"")</f>
        <v>2</v>
      </c>
      <c r="G32" s="173">
        <f>IF(SUM($G28:$G31)+SUM($Q28:$Q31)&gt;0,SUM(G28:G31),"")</f>
        <v>473</v>
      </c>
      <c r="H32" s="172">
        <f>IF(ISNUMBER($G32),SUM(H28:H31),"")</f>
        <v>2</v>
      </c>
      <c r="I32" s="171"/>
      <c r="K32" s="177">
        <v>11823</v>
      </c>
      <c r="L32" s="176"/>
      <c r="M32" s="175" t="s">
        <v>17</v>
      </c>
      <c r="N32" s="172">
        <f>IF(ISNUMBER($G32),SUM(N28:N31),"")</f>
        <v>284</v>
      </c>
      <c r="O32" s="174">
        <f>IF(ISNUMBER($G32),SUM(O28:O31),"")</f>
        <v>123</v>
      </c>
      <c r="P32" s="174">
        <f>IF(ISNUMBER($G32),SUM(P28:P31),"")</f>
        <v>7</v>
      </c>
      <c r="Q32" s="173">
        <f>IF(SUM($G28:$G31)+SUM($Q28:$Q31)&gt;0,SUM(Q28:Q31),"")</f>
        <v>407</v>
      </c>
      <c r="R32" s="172">
        <f>IF(ISNUMBER($G32),SUM(R28:R31),"")</f>
        <v>0</v>
      </c>
      <c r="S32" s="171"/>
    </row>
    <row r="33" spans="1:19" ht="12.75" customHeight="1">
      <c r="A33" s="202" t="s">
        <v>82</v>
      </c>
      <c r="B33" s="201"/>
      <c r="C33" s="200">
        <v>1</v>
      </c>
      <c r="D33" s="199">
        <v>141</v>
      </c>
      <c r="E33" s="198">
        <v>79</v>
      </c>
      <c r="F33" s="198">
        <v>3</v>
      </c>
      <c r="G33" s="197">
        <f>IF(AND(ISBLANK(D33),ISBLANK(E33)),"",D33+E33)</f>
        <v>220</v>
      </c>
      <c r="H33" s="196">
        <f>IF(OR(ISNUMBER($G33),ISNUMBER($Q33)),(SIGN(N($G33)-N($Q33))+1)/2,"")</f>
        <v>0</v>
      </c>
      <c r="I33" s="186"/>
      <c r="K33" s="202" t="s">
        <v>81</v>
      </c>
      <c r="L33" s="201"/>
      <c r="M33" s="200">
        <v>1</v>
      </c>
      <c r="N33" s="199">
        <v>156</v>
      </c>
      <c r="O33" s="198">
        <v>71</v>
      </c>
      <c r="P33" s="198">
        <v>2</v>
      </c>
      <c r="Q33" s="197">
        <f>IF(AND(ISBLANK(N33),ISBLANK(O33)),"",N33+O33)</f>
        <v>227</v>
      </c>
      <c r="R33" s="196">
        <f>IF(ISNUMBER($H33),1-$H33,"")</f>
        <v>1</v>
      </c>
      <c r="S33" s="186"/>
    </row>
    <row r="34" spans="1:19" ht="12.75" customHeight="1">
      <c r="A34" s="195"/>
      <c r="B34" s="194"/>
      <c r="C34" s="191">
        <v>2</v>
      </c>
      <c r="D34" s="190">
        <v>160</v>
      </c>
      <c r="E34" s="189">
        <v>70</v>
      </c>
      <c r="F34" s="189">
        <v>2</v>
      </c>
      <c r="G34" s="188">
        <f>IF(AND(ISBLANK(D34),ISBLANK(E34)),"",D34+E34)</f>
        <v>230</v>
      </c>
      <c r="H34" s="187">
        <f>IF(OR(ISNUMBER($G34),ISNUMBER($Q34)),(SIGN(N($G34)-N($Q34))+1)/2,"")</f>
        <v>1</v>
      </c>
      <c r="I34" s="186"/>
      <c r="K34" s="195"/>
      <c r="L34" s="194"/>
      <c r="M34" s="191">
        <v>2</v>
      </c>
      <c r="N34" s="190">
        <v>143</v>
      </c>
      <c r="O34" s="189">
        <v>68</v>
      </c>
      <c r="P34" s="189">
        <v>0</v>
      </c>
      <c r="Q34" s="188">
        <f>IF(AND(ISBLANK(N34),ISBLANK(O34)),"",N34+O34)</f>
        <v>211</v>
      </c>
      <c r="R34" s="187">
        <f>IF(ISNUMBER($H34),1-$H34,"")</f>
        <v>0</v>
      </c>
      <c r="S34" s="186"/>
    </row>
    <row r="35" spans="1:19" ht="12.75" customHeight="1" thickBot="1">
      <c r="A35" s="193" t="s">
        <v>80</v>
      </c>
      <c r="B35" s="192"/>
      <c r="C35" s="191">
        <v>3</v>
      </c>
      <c r="D35" s="190"/>
      <c r="E35" s="189"/>
      <c r="F35" s="189"/>
      <c r="G35" s="188">
        <f>IF(AND(ISBLANK(D35),ISBLANK(E35)),"",D35+E35)</f>
      </c>
      <c r="H35" s="187">
        <f>IF(OR(ISNUMBER($G35),ISNUMBER($Q35)),(SIGN(N($G35)-N($Q35))+1)/2,"")</f>
      </c>
      <c r="I35" s="186"/>
      <c r="K35" s="193" t="s">
        <v>34</v>
      </c>
      <c r="L35" s="192"/>
      <c r="M35" s="191">
        <v>3</v>
      </c>
      <c r="N35" s="190"/>
      <c r="O35" s="189"/>
      <c r="P35" s="189"/>
      <c r="Q35" s="188">
        <f>IF(AND(ISBLANK(N35),ISBLANK(O35)),"",N35+O35)</f>
      </c>
      <c r="R35" s="187">
        <f>IF(ISNUMBER($H35),1-$H35,"")</f>
      </c>
      <c r="S35" s="186"/>
    </row>
    <row r="36" spans="1:19" ht="12.75" customHeight="1">
      <c r="A36" s="185"/>
      <c r="B36" s="184"/>
      <c r="C36" s="183">
        <v>4</v>
      </c>
      <c r="D36" s="182"/>
      <c r="E36" s="181"/>
      <c r="F36" s="181"/>
      <c r="G36" s="180">
        <f>IF(AND(ISBLANK(D36),ISBLANK(E36)),"",D36+E36)</f>
      </c>
      <c r="H36" s="179">
        <f>IF(OR(ISNUMBER($G36),ISNUMBER($Q36)),(SIGN(N($G36)-N($Q36))+1)/2,"")</f>
      </c>
      <c r="I36" s="178">
        <f>IF(ISNUMBER(H37),(SIGN(1000*($H37-$R37)+$G37-$Q37)+1)/2,"")</f>
        <v>1</v>
      </c>
      <c r="K36" s="185"/>
      <c r="L36" s="184"/>
      <c r="M36" s="183">
        <v>4</v>
      </c>
      <c r="N36" s="182"/>
      <c r="O36" s="181"/>
      <c r="P36" s="181"/>
      <c r="Q36" s="180">
        <f>IF(AND(ISBLANK(N36),ISBLANK(O36)),"",N36+O36)</f>
      </c>
      <c r="R36" s="179">
        <f>IF(ISNUMBER($H36),1-$H36,"")</f>
      </c>
      <c r="S36" s="178">
        <f>IF(ISNUMBER($I36),1-$I36,"")</f>
        <v>0</v>
      </c>
    </row>
    <row r="37" spans="1:19" ht="15.75" customHeight="1" thickBot="1">
      <c r="A37" s="177">
        <v>17848</v>
      </c>
      <c r="B37" s="176"/>
      <c r="C37" s="175" t="s">
        <v>17</v>
      </c>
      <c r="D37" s="172">
        <f>IF(ISNUMBER($G37),SUM(D33:D36),"")</f>
        <v>301</v>
      </c>
      <c r="E37" s="174">
        <f>IF(ISNUMBER($G37),SUM(E33:E36),"")</f>
        <v>149</v>
      </c>
      <c r="F37" s="174">
        <f>IF(ISNUMBER($G37),SUM(F33:F36),"")</f>
        <v>5</v>
      </c>
      <c r="G37" s="173">
        <f>IF(SUM($G33:$G36)+SUM($Q33:$Q36)&gt;0,SUM(G33:G36),"")</f>
        <v>450</v>
      </c>
      <c r="H37" s="172">
        <f>IF(ISNUMBER($G37),SUM(H33:H36),"")</f>
        <v>1</v>
      </c>
      <c r="I37" s="171"/>
      <c r="K37" s="177">
        <v>5236</v>
      </c>
      <c r="L37" s="176"/>
      <c r="M37" s="175" t="s">
        <v>17</v>
      </c>
      <c r="N37" s="172">
        <f>IF(ISNUMBER($G37),SUM(N33:N36),"")</f>
        <v>299</v>
      </c>
      <c r="O37" s="174">
        <f>IF(ISNUMBER($G37),SUM(O33:O36),"")</f>
        <v>139</v>
      </c>
      <c r="P37" s="174">
        <f>IF(ISNUMBER($G37),SUM(P33:P36),"")</f>
        <v>2</v>
      </c>
      <c r="Q37" s="173">
        <f>IF(SUM($G33:$G36)+SUM($Q33:$Q36)&gt;0,SUM(Q33:Q36),"")</f>
        <v>438</v>
      </c>
      <c r="R37" s="172">
        <f>IF(ISNUMBER($G37),SUM(R33:R36),"")</f>
        <v>1</v>
      </c>
      <c r="S37" s="171"/>
    </row>
    <row r="38" ht="4.5" customHeight="1" thickBot="1"/>
    <row r="39" spans="1:19" ht="19.5" customHeight="1" thickBot="1">
      <c r="A39" s="170"/>
      <c r="B39" s="169"/>
      <c r="C39" s="168" t="s">
        <v>44</v>
      </c>
      <c r="D39" s="167">
        <f>IF(ISNUMBER($G39),SUM(D12,D17,D22,D27,D32,D37),"")</f>
        <v>1823</v>
      </c>
      <c r="E39" s="166">
        <f>IF(ISNUMBER($G39),SUM(E12,E17,E22,E27,E32,E37),"")</f>
        <v>862</v>
      </c>
      <c r="F39" s="166">
        <f>IF(ISNUMBER($G39),SUM(F12,F17,F22,F27,F32,F37),"")</f>
        <v>36</v>
      </c>
      <c r="G39" s="165">
        <f>IF(SUM($G$8:$G$37)+SUM($Q$8:$Q$37)&gt;0,SUM(G12,G17,G22,G27,G32,G37),"")</f>
        <v>2685</v>
      </c>
      <c r="H39" s="164">
        <f>IF(SUM($G$8:$G$37)+SUM($Q$8:$Q$37)&gt;0,SUM(H12,H17,H22,H27,H32,H37),"")</f>
        <v>8</v>
      </c>
      <c r="I39" s="163">
        <f>IF(ISNUMBER($G39),(SIGN($G39-$Q39)+1)/IF(COUNT(I$11,I$16,I$21,I$26,I$31,I$36)&gt;3,1,2),"")</f>
        <v>2</v>
      </c>
      <c r="K39" s="170"/>
      <c r="L39" s="169"/>
      <c r="M39" s="168" t="s">
        <v>44</v>
      </c>
      <c r="N39" s="167">
        <f>IF(ISNUMBER($G39),SUM(N12,N17,N22,N27,N32,N37),"")</f>
        <v>1780</v>
      </c>
      <c r="O39" s="166">
        <f>IF(ISNUMBER($G39),SUM(O12,O17,O22,O27,O32,O37),"")</f>
        <v>801</v>
      </c>
      <c r="P39" s="166">
        <f>IF(ISNUMBER($G39),SUM(P12,P17,P22,P27,P32,P37),"")</f>
        <v>34</v>
      </c>
      <c r="Q39" s="165">
        <f>IF(SUM($G$8:$G$37)+SUM($Q$8:$Q$37)&gt;0,SUM(Q12,Q17,Q22,Q27,Q32,Q37),"")</f>
        <v>2581</v>
      </c>
      <c r="R39" s="164">
        <f>IF(SUM($G$8:$G$37)+SUM($Q$8:$Q$37)&gt;0,SUM(R12,R17,R22,R27,R32,R37),"")</f>
        <v>4</v>
      </c>
      <c r="S39" s="16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4"/>
      <c r="B41" s="156" t="s">
        <v>45</v>
      </c>
      <c r="C41" s="162" t="s">
        <v>79</v>
      </c>
      <c r="D41" s="162"/>
      <c r="E41" s="162"/>
      <c r="G41" s="161" t="s">
        <v>47</v>
      </c>
      <c r="H41" s="161"/>
      <c r="I41" s="160">
        <f>IF(ISNUMBER(I$39),SUM(I11,I16,I21,I26,I31,I36,I39),"")</f>
        <v>6</v>
      </c>
      <c r="K41" s="154"/>
      <c r="L41" s="156" t="s">
        <v>45</v>
      </c>
      <c r="M41" s="162" t="s">
        <v>78</v>
      </c>
      <c r="N41" s="162"/>
      <c r="O41" s="162"/>
      <c r="Q41" s="161" t="s">
        <v>47</v>
      </c>
      <c r="R41" s="161"/>
      <c r="S41" s="160">
        <f>IF(ISNUMBER(S$39),SUM(S11,S16,S21,S26,S31,S36,S39),"")</f>
        <v>2</v>
      </c>
    </row>
    <row r="42" spans="1:19" ht="18" customHeight="1">
      <c r="A42" s="154"/>
      <c r="B42" s="156" t="s">
        <v>49</v>
      </c>
      <c r="C42" s="159"/>
      <c r="D42" s="159"/>
      <c r="E42" s="159"/>
      <c r="G42" s="158"/>
      <c r="H42" s="158"/>
      <c r="I42" s="158"/>
      <c r="K42" s="154"/>
      <c r="L42" s="156" t="s">
        <v>49</v>
      </c>
      <c r="M42" s="159"/>
      <c r="N42" s="159"/>
      <c r="O42" s="159"/>
      <c r="Q42" s="158"/>
      <c r="R42" s="158"/>
      <c r="S42" s="158"/>
    </row>
    <row r="43" spans="1:19" ht="19.5" customHeight="1">
      <c r="A43" s="156" t="s">
        <v>50</v>
      </c>
      <c r="B43" s="156" t="s">
        <v>51</v>
      </c>
      <c r="C43" s="155" t="s">
        <v>77</v>
      </c>
      <c r="D43" s="155"/>
      <c r="E43" s="155"/>
      <c r="F43" s="155"/>
      <c r="G43" s="155"/>
      <c r="H43" s="155"/>
      <c r="I43" s="156"/>
      <c r="J43" s="156"/>
      <c r="K43" s="156" t="s">
        <v>53</v>
      </c>
      <c r="L43" s="157" t="s">
        <v>76</v>
      </c>
      <c r="M43" s="157"/>
      <c r="O43" s="156" t="s">
        <v>49</v>
      </c>
      <c r="P43" s="155"/>
      <c r="Q43" s="155"/>
      <c r="R43" s="155"/>
      <c r="S43" s="155"/>
    </row>
    <row r="44" spans="5:8" ht="9.75" customHeight="1">
      <c r="E44" s="154"/>
      <c r="H44" s="154"/>
    </row>
    <row r="45" ht="30" customHeight="1">
      <c r="A45" s="153" t="str">
        <f>"Technické podmínky utkání:   "&amp;$B$3&amp;IF(ISBLANK($B$3),""," – ")&amp;$L$3</f>
        <v>Technické podmínky utkání:   TJ Sokol Benešov "B" – </v>
      </c>
    </row>
    <row r="46" spans="2:11" ht="19.5" customHeight="1">
      <c r="B46" s="148" t="s">
        <v>55</v>
      </c>
      <c r="C46" s="152">
        <v>0.7083333333333334</v>
      </c>
      <c r="D46" s="151"/>
      <c r="I46" s="148" t="s">
        <v>56</v>
      </c>
      <c r="J46" s="151">
        <v>20</v>
      </c>
      <c r="K46" s="151"/>
    </row>
    <row r="47" spans="2:19" ht="19.5" customHeight="1">
      <c r="B47" s="148" t="s">
        <v>57</v>
      </c>
      <c r="C47" s="150">
        <v>0.8125</v>
      </c>
      <c r="D47" s="149"/>
      <c r="I47" s="148" t="s">
        <v>58</v>
      </c>
      <c r="J47" s="149">
        <v>8</v>
      </c>
      <c r="K47" s="149"/>
      <c r="P47" s="148" t="s">
        <v>59</v>
      </c>
      <c r="Q47" s="147">
        <v>42978</v>
      </c>
      <c r="R47" s="146"/>
      <c r="S47" s="146"/>
    </row>
    <row r="48" ht="9.75" customHeight="1"/>
    <row r="49" spans="1:19" ht="15" customHeight="1">
      <c r="A49" s="110" t="s">
        <v>60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8"/>
    </row>
    <row r="50" spans="1:19" ht="81" customHeight="1">
      <c r="A50" s="107" t="s">
        <v>75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5"/>
    </row>
    <row r="51" ht="4.5" customHeight="1"/>
    <row r="52" spans="1:19" ht="15" customHeight="1">
      <c r="A52" s="110" t="s">
        <v>62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8"/>
    </row>
    <row r="53" spans="1:19" ht="6" customHeight="1">
      <c r="A53" s="14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42"/>
    </row>
    <row r="54" spans="1:19" ht="21" customHeight="1">
      <c r="A54" s="144" t="s">
        <v>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43" t="s">
        <v>7</v>
      </c>
      <c r="L54" s="126"/>
      <c r="M54" s="126"/>
      <c r="N54" s="126"/>
      <c r="O54" s="126"/>
      <c r="P54" s="126"/>
      <c r="Q54" s="126"/>
      <c r="R54" s="126"/>
      <c r="S54" s="142"/>
    </row>
    <row r="55" spans="1:19" ht="21" customHeight="1">
      <c r="A55" s="141"/>
      <c r="B55" s="138" t="s">
        <v>63</v>
      </c>
      <c r="C55" s="137"/>
      <c r="D55" s="139"/>
      <c r="E55" s="138" t="s">
        <v>64</v>
      </c>
      <c r="F55" s="137"/>
      <c r="G55" s="137"/>
      <c r="H55" s="137"/>
      <c r="I55" s="139"/>
      <c r="J55" s="126"/>
      <c r="K55" s="140"/>
      <c r="L55" s="138" t="s">
        <v>63</v>
      </c>
      <c r="M55" s="137"/>
      <c r="N55" s="139"/>
      <c r="O55" s="138" t="s">
        <v>64</v>
      </c>
      <c r="P55" s="137"/>
      <c r="Q55" s="137"/>
      <c r="R55" s="137"/>
      <c r="S55" s="136"/>
    </row>
    <row r="56" spans="1:19" ht="21" customHeight="1">
      <c r="A56" s="135" t="s">
        <v>65</v>
      </c>
      <c r="B56" s="131" t="s">
        <v>66</v>
      </c>
      <c r="C56" s="133"/>
      <c r="D56" s="132" t="s">
        <v>67</v>
      </c>
      <c r="E56" s="131" t="s">
        <v>66</v>
      </c>
      <c r="F56" s="130"/>
      <c r="G56" s="130"/>
      <c r="H56" s="129"/>
      <c r="I56" s="132" t="s">
        <v>67</v>
      </c>
      <c r="J56" s="126"/>
      <c r="K56" s="134" t="s">
        <v>65</v>
      </c>
      <c r="L56" s="131" t="s">
        <v>66</v>
      </c>
      <c r="M56" s="133"/>
      <c r="N56" s="132" t="s">
        <v>67</v>
      </c>
      <c r="O56" s="131" t="s">
        <v>66</v>
      </c>
      <c r="P56" s="130"/>
      <c r="Q56" s="130"/>
      <c r="R56" s="129"/>
      <c r="S56" s="128" t="s">
        <v>67</v>
      </c>
    </row>
    <row r="57" spans="1:19" ht="21" customHeight="1">
      <c r="A57" s="127"/>
      <c r="B57" s="123"/>
      <c r="C57" s="121"/>
      <c r="D57" s="124"/>
      <c r="E57" s="123"/>
      <c r="F57" s="122"/>
      <c r="G57" s="122"/>
      <c r="H57" s="121"/>
      <c r="I57" s="124"/>
      <c r="J57" s="126"/>
      <c r="K57" s="125"/>
      <c r="L57" s="123"/>
      <c r="M57" s="121"/>
      <c r="N57" s="124"/>
      <c r="O57" s="123"/>
      <c r="P57" s="122"/>
      <c r="Q57" s="122"/>
      <c r="R57" s="121"/>
      <c r="S57" s="120"/>
    </row>
    <row r="58" spans="1:19" ht="21" customHeight="1">
      <c r="A58" s="127"/>
      <c r="B58" s="123"/>
      <c r="C58" s="121"/>
      <c r="D58" s="124"/>
      <c r="E58" s="123"/>
      <c r="F58" s="122"/>
      <c r="G58" s="122"/>
      <c r="H58" s="121"/>
      <c r="I58" s="124"/>
      <c r="J58" s="126"/>
      <c r="K58" s="125"/>
      <c r="L58" s="123"/>
      <c r="M58" s="121"/>
      <c r="N58" s="124"/>
      <c r="O58" s="123"/>
      <c r="P58" s="122"/>
      <c r="Q58" s="122"/>
      <c r="R58" s="121"/>
      <c r="S58" s="120"/>
    </row>
    <row r="59" spans="1:19" ht="12" customHeight="1">
      <c r="A59" s="119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7"/>
    </row>
    <row r="60" ht="4.5" customHeight="1"/>
    <row r="61" spans="1:19" ht="15" customHeight="1">
      <c r="A61" s="116" t="s">
        <v>68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4"/>
    </row>
    <row r="62" spans="1:19" ht="81" customHeight="1">
      <c r="A62" s="113" t="s">
        <v>74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1"/>
    </row>
    <row r="63" ht="4.5" customHeight="1"/>
    <row r="64" spans="1:19" ht="15" customHeight="1">
      <c r="A64" s="110" t="s">
        <v>70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8"/>
    </row>
    <row r="65" spans="1:19" ht="81" customHeight="1">
      <c r="A65" s="107" t="s">
        <v>73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5"/>
    </row>
    <row r="66" spans="1:8" ht="30" customHeight="1">
      <c r="A66" s="104"/>
      <c r="B66" s="103" t="s">
        <v>71</v>
      </c>
      <c r="C66" s="102">
        <v>42783</v>
      </c>
      <c r="D66" s="101"/>
      <c r="E66" s="101"/>
      <c r="F66" s="101"/>
      <c r="G66" s="101"/>
      <c r="H66" s="10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Q1:S1"/>
    <mergeCell ref="N5:Q5"/>
    <mergeCell ref="I26:I27"/>
    <mergeCell ref="A28:B29"/>
    <mergeCell ref="K23:L24"/>
    <mergeCell ref="K28:L29"/>
    <mergeCell ref="A23:B24"/>
    <mergeCell ref="A25:B26"/>
    <mergeCell ref="A27:B27"/>
    <mergeCell ref="B1:C2"/>
    <mergeCell ref="I36:I37"/>
    <mergeCell ref="A8:B9"/>
    <mergeCell ref="L1:N1"/>
    <mergeCell ref="O1:P1"/>
    <mergeCell ref="A30:B31"/>
    <mergeCell ref="A32:B32"/>
    <mergeCell ref="I31:I32"/>
    <mergeCell ref="A33:B34"/>
    <mergeCell ref="A35:B36"/>
    <mergeCell ref="A37:B37"/>
    <mergeCell ref="D1:I1"/>
    <mergeCell ref="C5:C6"/>
    <mergeCell ref="D5:G5"/>
    <mergeCell ref="H5:I5"/>
    <mergeCell ref="A17:B17"/>
    <mergeCell ref="A18:B19"/>
    <mergeCell ref="A20:B21"/>
    <mergeCell ref="I21:I22"/>
    <mergeCell ref="A22:B22"/>
    <mergeCell ref="K8:L9"/>
    <mergeCell ref="A10:B11"/>
    <mergeCell ref="A12:B12"/>
    <mergeCell ref="A13:B14"/>
    <mergeCell ref="I16:I17"/>
    <mergeCell ref="A15:B16"/>
    <mergeCell ref="K15:L16"/>
    <mergeCell ref="I11:I12"/>
    <mergeCell ref="M5:M6"/>
    <mergeCell ref="K5:L5"/>
    <mergeCell ref="K6:L6"/>
    <mergeCell ref="B3:I3"/>
    <mergeCell ref="L3:S3"/>
    <mergeCell ref="R5:S5"/>
    <mergeCell ref="A5:B5"/>
    <mergeCell ref="A6:B6"/>
    <mergeCell ref="S36:S37"/>
    <mergeCell ref="K33:L34"/>
    <mergeCell ref="S26:S27"/>
    <mergeCell ref="S31:S32"/>
    <mergeCell ref="K25:L26"/>
    <mergeCell ref="K35:L36"/>
    <mergeCell ref="K37:L37"/>
    <mergeCell ref="K32:L32"/>
    <mergeCell ref="K27:L27"/>
    <mergeCell ref="K30:L31"/>
    <mergeCell ref="S21:S22"/>
    <mergeCell ref="S16:S17"/>
    <mergeCell ref="S11:S12"/>
    <mergeCell ref="K13:L14"/>
    <mergeCell ref="K12:L12"/>
    <mergeCell ref="K17:L17"/>
    <mergeCell ref="K18:L19"/>
    <mergeCell ref="K20:L21"/>
    <mergeCell ref="K22:L22"/>
    <mergeCell ref="K10:L1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31" customWidth="1"/>
    <col min="2" max="2" width="15.7109375" style="231" customWidth="1"/>
    <col min="3" max="3" width="5.7109375" style="231" customWidth="1"/>
    <col min="4" max="5" width="6.7109375" style="231" customWidth="1"/>
    <col min="6" max="6" width="4.7109375" style="231" customWidth="1"/>
    <col min="7" max="7" width="6.7109375" style="231" customWidth="1"/>
    <col min="8" max="8" width="6.28125" style="231" customWidth="1"/>
    <col min="9" max="9" width="6.7109375" style="231" customWidth="1"/>
    <col min="10" max="10" width="1.7109375" style="231" customWidth="1"/>
    <col min="11" max="11" width="10.7109375" style="231" customWidth="1"/>
    <col min="12" max="12" width="15.7109375" style="231" customWidth="1"/>
    <col min="13" max="13" width="5.7109375" style="231" customWidth="1"/>
    <col min="14" max="15" width="6.7109375" style="231" customWidth="1"/>
    <col min="16" max="16" width="4.7109375" style="231" customWidth="1"/>
    <col min="17" max="17" width="6.7109375" style="231" customWidth="1"/>
    <col min="18" max="18" width="6.28125" style="231" customWidth="1"/>
    <col min="19" max="19" width="6.7109375" style="231" customWidth="1"/>
    <col min="20" max="16384" width="9.140625" style="231" customWidth="1"/>
  </cols>
  <sheetData>
    <row r="1" spans="2:19" ht="26.25">
      <c r="B1" s="360" t="s">
        <v>0</v>
      </c>
      <c r="C1" s="360"/>
      <c r="D1" s="359" t="s">
        <v>1</v>
      </c>
      <c r="E1" s="359"/>
      <c r="F1" s="359"/>
      <c r="G1" s="359"/>
      <c r="H1" s="359"/>
      <c r="I1" s="359"/>
      <c r="K1" s="279" t="s">
        <v>2</v>
      </c>
      <c r="L1" s="358" t="s">
        <v>124</v>
      </c>
      <c r="M1" s="358"/>
      <c r="N1" s="358"/>
      <c r="O1" s="357" t="s">
        <v>4</v>
      </c>
      <c r="P1" s="357"/>
      <c r="Q1" s="356" t="s">
        <v>123</v>
      </c>
      <c r="R1" s="356"/>
      <c r="S1" s="356"/>
    </row>
    <row r="2" spans="2:3" ht="6" customHeight="1" thickBot="1">
      <c r="B2" s="355"/>
      <c r="C2" s="355"/>
    </row>
    <row r="3" spans="1:19" ht="19.5" customHeight="1" thickBot="1">
      <c r="A3" s="354" t="s">
        <v>5</v>
      </c>
      <c r="B3" s="353" t="s">
        <v>122</v>
      </c>
      <c r="C3" s="352"/>
      <c r="D3" s="352"/>
      <c r="E3" s="352"/>
      <c r="F3" s="352"/>
      <c r="G3" s="352"/>
      <c r="H3" s="352"/>
      <c r="I3" s="351"/>
      <c r="K3" s="354" t="s">
        <v>7</v>
      </c>
      <c r="L3" s="353" t="s">
        <v>121</v>
      </c>
      <c r="M3" s="352"/>
      <c r="N3" s="352"/>
      <c r="O3" s="352"/>
      <c r="P3" s="352"/>
      <c r="Q3" s="352"/>
      <c r="R3" s="352"/>
      <c r="S3" s="351"/>
    </row>
    <row r="4" ht="4.5" customHeight="1" thickBot="1"/>
    <row r="5" spans="1:19" ht="12.75" customHeight="1">
      <c r="A5" s="350" t="s">
        <v>9</v>
      </c>
      <c r="B5" s="349"/>
      <c r="C5" s="348" t="s">
        <v>10</v>
      </c>
      <c r="D5" s="347" t="s">
        <v>11</v>
      </c>
      <c r="E5" s="346"/>
      <c r="F5" s="346"/>
      <c r="G5" s="345"/>
      <c r="H5" s="344" t="s">
        <v>12</v>
      </c>
      <c r="I5" s="343"/>
      <c r="K5" s="350" t="s">
        <v>9</v>
      </c>
      <c r="L5" s="349"/>
      <c r="M5" s="348" t="s">
        <v>10</v>
      </c>
      <c r="N5" s="347" t="s">
        <v>11</v>
      </c>
      <c r="O5" s="346"/>
      <c r="P5" s="346"/>
      <c r="Q5" s="345"/>
      <c r="R5" s="344" t="s">
        <v>12</v>
      </c>
      <c r="S5" s="343"/>
    </row>
    <row r="6" spans="1:19" ht="12.75" customHeight="1" thickBot="1">
      <c r="A6" s="342" t="s">
        <v>13</v>
      </c>
      <c r="B6" s="341"/>
      <c r="C6" s="340"/>
      <c r="D6" s="339" t="s">
        <v>14</v>
      </c>
      <c r="E6" s="338" t="s">
        <v>15</v>
      </c>
      <c r="F6" s="338" t="s">
        <v>16</v>
      </c>
      <c r="G6" s="337" t="s">
        <v>17</v>
      </c>
      <c r="H6" s="336" t="s">
        <v>18</v>
      </c>
      <c r="I6" s="335" t="s">
        <v>19</v>
      </c>
      <c r="K6" s="342" t="s">
        <v>13</v>
      </c>
      <c r="L6" s="341"/>
      <c r="M6" s="340"/>
      <c r="N6" s="339" t="s">
        <v>14</v>
      </c>
      <c r="O6" s="338" t="s">
        <v>15</v>
      </c>
      <c r="P6" s="338" t="s">
        <v>16</v>
      </c>
      <c r="Q6" s="337" t="s">
        <v>17</v>
      </c>
      <c r="R6" s="336" t="s">
        <v>18</v>
      </c>
      <c r="S6" s="335" t="s">
        <v>19</v>
      </c>
    </row>
    <row r="7" spans="1:12" ht="4.5" customHeight="1" thickBot="1">
      <c r="A7" s="334"/>
      <c r="B7" s="334"/>
      <c r="K7" s="334"/>
      <c r="L7" s="334"/>
    </row>
    <row r="8" spans="1:19" ht="12.75" customHeight="1">
      <c r="A8" s="333" t="s">
        <v>120</v>
      </c>
      <c r="B8" s="332"/>
      <c r="C8" s="331">
        <v>1</v>
      </c>
      <c r="D8" s="330">
        <v>143</v>
      </c>
      <c r="E8" s="329">
        <v>53</v>
      </c>
      <c r="F8" s="329">
        <v>2</v>
      </c>
      <c r="G8" s="328">
        <f>IF(AND(ISBLANK(D8),ISBLANK(E8)),"",D8+E8)</f>
        <v>196</v>
      </c>
      <c r="H8" s="327">
        <f>IF(OR(ISNUMBER($G8),ISNUMBER($Q8)),(SIGN(N($G8)-N($Q8))+1)/2,"")</f>
        <v>0</v>
      </c>
      <c r="I8" s="317"/>
      <c r="K8" s="333" t="s">
        <v>119</v>
      </c>
      <c r="L8" s="332"/>
      <c r="M8" s="331">
        <v>1</v>
      </c>
      <c r="N8" s="330">
        <v>149</v>
      </c>
      <c r="O8" s="329">
        <v>62</v>
      </c>
      <c r="P8" s="329">
        <v>6</v>
      </c>
      <c r="Q8" s="328">
        <f>IF(AND(ISBLANK(N8),ISBLANK(O8)),"",N8+O8)</f>
        <v>211</v>
      </c>
      <c r="R8" s="327">
        <f>IF(ISNUMBER($H8),1-$H8,"")</f>
        <v>1</v>
      </c>
      <c r="S8" s="317"/>
    </row>
    <row r="9" spans="1:19" ht="12.75" customHeight="1">
      <c r="A9" s="326"/>
      <c r="B9" s="325"/>
      <c r="C9" s="322">
        <v>2</v>
      </c>
      <c r="D9" s="321">
        <v>134</v>
      </c>
      <c r="E9" s="320">
        <v>35</v>
      </c>
      <c r="F9" s="320">
        <v>12</v>
      </c>
      <c r="G9" s="319">
        <f>IF(AND(ISBLANK(D9),ISBLANK(E9)),"",D9+E9)</f>
        <v>169</v>
      </c>
      <c r="H9" s="318">
        <f>IF(OR(ISNUMBER($G9),ISNUMBER($Q9)),(SIGN(N($G9)-N($Q9))+1)/2,"")</f>
        <v>0</v>
      </c>
      <c r="I9" s="317"/>
      <c r="K9" s="326"/>
      <c r="L9" s="325"/>
      <c r="M9" s="322">
        <v>2</v>
      </c>
      <c r="N9" s="321">
        <v>146</v>
      </c>
      <c r="O9" s="320">
        <v>68</v>
      </c>
      <c r="P9" s="320">
        <v>4</v>
      </c>
      <c r="Q9" s="319">
        <f>IF(AND(ISBLANK(N9),ISBLANK(O9)),"",N9+O9)</f>
        <v>214</v>
      </c>
      <c r="R9" s="318">
        <f>IF(ISNUMBER($H9),1-$H9,"")</f>
        <v>1</v>
      </c>
      <c r="S9" s="317"/>
    </row>
    <row r="10" spans="1:19" ht="12.75" customHeight="1" thickBot="1">
      <c r="A10" s="324" t="s">
        <v>83</v>
      </c>
      <c r="B10" s="323"/>
      <c r="C10" s="322">
        <v>3</v>
      </c>
      <c r="D10" s="321"/>
      <c r="E10" s="320"/>
      <c r="F10" s="320"/>
      <c r="G10" s="319">
        <f>IF(AND(ISBLANK(D10),ISBLANK(E10)),"",D10+E10)</f>
      </c>
      <c r="H10" s="318">
        <f>IF(OR(ISNUMBER($G10),ISNUMBER($Q10)),(SIGN(N($G10)-N($Q10))+1)/2,"")</f>
      </c>
      <c r="I10" s="317"/>
      <c r="K10" s="324" t="s">
        <v>118</v>
      </c>
      <c r="L10" s="323"/>
      <c r="M10" s="322">
        <v>3</v>
      </c>
      <c r="N10" s="321"/>
      <c r="O10" s="320"/>
      <c r="P10" s="320"/>
      <c r="Q10" s="319">
        <f>IF(AND(ISBLANK(N10),ISBLANK(O10)),"",N10+O10)</f>
      </c>
      <c r="R10" s="318">
        <f>IF(ISNUMBER($H10),1-$H10,"")</f>
      </c>
      <c r="S10" s="317"/>
    </row>
    <row r="11" spans="1:19" ht="12.75" customHeight="1">
      <c r="A11" s="316"/>
      <c r="B11" s="315"/>
      <c r="C11" s="314">
        <v>4</v>
      </c>
      <c r="D11" s="313"/>
      <c r="E11" s="312"/>
      <c r="F11" s="312"/>
      <c r="G11" s="311">
        <f>IF(AND(ISBLANK(D11),ISBLANK(E11)),"",D11+E11)</f>
      </c>
      <c r="H11" s="310">
        <f>IF(OR(ISNUMBER($G11),ISNUMBER($Q11)),(SIGN(N($G11)-N($Q11))+1)/2,"")</f>
      </c>
      <c r="I11" s="309">
        <f>IF(ISNUMBER(H12),(SIGN(1000*($H12-$R12)+$G12-$Q12)+1)/2,"")</f>
        <v>0</v>
      </c>
      <c r="K11" s="316"/>
      <c r="L11" s="315"/>
      <c r="M11" s="314">
        <v>4</v>
      </c>
      <c r="N11" s="313"/>
      <c r="O11" s="312"/>
      <c r="P11" s="312"/>
      <c r="Q11" s="311">
        <f>IF(AND(ISBLANK(N11),ISBLANK(O11)),"",N11+O11)</f>
      </c>
      <c r="R11" s="310">
        <f>IF(ISNUMBER($H11),1-$H11,"")</f>
      </c>
      <c r="S11" s="309">
        <f>IF(ISNUMBER($I11),1-$I11,"")</f>
        <v>1</v>
      </c>
    </row>
    <row r="12" spans="1:19" ht="15.75" customHeight="1" thickBot="1">
      <c r="A12" s="308">
        <v>12347</v>
      </c>
      <c r="B12" s="307"/>
      <c r="C12" s="306" t="s">
        <v>17</v>
      </c>
      <c r="D12" s="303">
        <f>IF(ISNUMBER($G12),SUM(D8:D11),"")</f>
        <v>277</v>
      </c>
      <c r="E12" s="305">
        <f>IF(ISNUMBER($G12),SUM(E8:E11),"")</f>
        <v>88</v>
      </c>
      <c r="F12" s="305">
        <f>IF(ISNUMBER($G12),SUM(F8:F11),"")</f>
        <v>14</v>
      </c>
      <c r="G12" s="304">
        <f>IF(SUM($G8:$G11)+SUM($Q8:$Q11)&gt;0,SUM(G8:G11),"")</f>
        <v>365</v>
      </c>
      <c r="H12" s="303">
        <f>IF(ISNUMBER($G12),SUM(H8:H11),"")</f>
        <v>0</v>
      </c>
      <c r="I12" s="302"/>
      <c r="K12" s="308">
        <v>17026</v>
      </c>
      <c r="L12" s="307"/>
      <c r="M12" s="306" t="s">
        <v>17</v>
      </c>
      <c r="N12" s="303">
        <f>IF(ISNUMBER($G12),SUM(N8:N11),"")</f>
        <v>295</v>
      </c>
      <c r="O12" s="305">
        <f>IF(ISNUMBER($G12),SUM(O8:O11),"")</f>
        <v>130</v>
      </c>
      <c r="P12" s="305">
        <f>IF(ISNUMBER($G12),SUM(P8:P11),"")</f>
        <v>10</v>
      </c>
      <c r="Q12" s="304">
        <f>IF(SUM($G8:$G11)+SUM($Q8:$Q11)&gt;0,SUM(Q8:Q11),"")</f>
        <v>425</v>
      </c>
      <c r="R12" s="303">
        <f>IF(ISNUMBER($G12),SUM(R8:R11),"")</f>
        <v>2</v>
      </c>
      <c r="S12" s="302"/>
    </row>
    <row r="13" spans="1:19" ht="12.75" customHeight="1">
      <c r="A13" s="333" t="s">
        <v>117</v>
      </c>
      <c r="B13" s="332"/>
      <c r="C13" s="331">
        <v>1</v>
      </c>
      <c r="D13" s="330">
        <v>141</v>
      </c>
      <c r="E13" s="329">
        <v>71</v>
      </c>
      <c r="F13" s="329">
        <v>0</v>
      </c>
      <c r="G13" s="328">
        <f>IF(AND(ISBLANK(D13),ISBLANK(E13)),"",D13+E13)</f>
        <v>212</v>
      </c>
      <c r="H13" s="327">
        <f>IF(OR(ISNUMBER($G13),ISNUMBER($Q13)),(SIGN(N($G13)-N($Q13))+1)/2,"")</f>
        <v>1</v>
      </c>
      <c r="I13" s="317"/>
      <c r="K13" s="333" t="s">
        <v>116</v>
      </c>
      <c r="L13" s="332"/>
      <c r="M13" s="331">
        <v>1</v>
      </c>
      <c r="N13" s="330">
        <v>150</v>
      </c>
      <c r="O13" s="329">
        <v>61</v>
      </c>
      <c r="P13" s="329">
        <v>1</v>
      </c>
      <c r="Q13" s="328">
        <f>IF(AND(ISBLANK(N13),ISBLANK(O13)),"",N13+O13)</f>
        <v>211</v>
      </c>
      <c r="R13" s="327">
        <f>IF(ISNUMBER($H13),1-$H13,"")</f>
        <v>0</v>
      </c>
      <c r="S13" s="317"/>
    </row>
    <row r="14" spans="1:19" ht="12.75" customHeight="1">
      <c r="A14" s="326"/>
      <c r="B14" s="325"/>
      <c r="C14" s="322">
        <v>2</v>
      </c>
      <c r="D14" s="321">
        <v>139</v>
      </c>
      <c r="E14" s="320">
        <v>72</v>
      </c>
      <c r="F14" s="320">
        <v>1</v>
      </c>
      <c r="G14" s="319">
        <f>IF(AND(ISBLANK(D14),ISBLANK(E14)),"",D14+E14)</f>
        <v>211</v>
      </c>
      <c r="H14" s="318">
        <f>IF(OR(ISNUMBER($G14),ISNUMBER($Q14)),(SIGN(N($G14)-N($Q14))+1)/2,"")</f>
        <v>0</v>
      </c>
      <c r="I14" s="317"/>
      <c r="K14" s="326"/>
      <c r="L14" s="325"/>
      <c r="M14" s="322">
        <v>2</v>
      </c>
      <c r="N14" s="321">
        <v>150</v>
      </c>
      <c r="O14" s="320">
        <v>69</v>
      </c>
      <c r="P14" s="320">
        <v>1</v>
      </c>
      <c r="Q14" s="319">
        <f>IF(AND(ISBLANK(N14),ISBLANK(O14)),"",N14+O14)</f>
        <v>219</v>
      </c>
      <c r="R14" s="318">
        <f>IF(ISNUMBER($H14),1-$H14,"")</f>
        <v>1</v>
      </c>
      <c r="S14" s="317"/>
    </row>
    <row r="15" spans="1:19" ht="12.75" customHeight="1" thickBot="1">
      <c r="A15" s="324" t="s">
        <v>115</v>
      </c>
      <c r="B15" s="323"/>
      <c r="C15" s="322">
        <v>3</v>
      </c>
      <c r="D15" s="321"/>
      <c r="E15" s="320"/>
      <c r="F15" s="320"/>
      <c r="G15" s="319">
        <f>IF(AND(ISBLANK(D15),ISBLANK(E15)),"",D15+E15)</f>
      </c>
      <c r="H15" s="318">
        <f>IF(OR(ISNUMBER($G15),ISNUMBER($Q15)),(SIGN(N($G15)-N($Q15))+1)/2,"")</f>
      </c>
      <c r="I15" s="317"/>
      <c r="K15" s="324" t="s">
        <v>114</v>
      </c>
      <c r="L15" s="323"/>
      <c r="M15" s="322">
        <v>3</v>
      </c>
      <c r="N15" s="321"/>
      <c r="O15" s="320"/>
      <c r="P15" s="320"/>
      <c r="Q15" s="319">
        <f>IF(AND(ISBLANK(N15),ISBLANK(O15)),"",N15+O15)</f>
      </c>
      <c r="R15" s="318">
        <f>IF(ISNUMBER($H15),1-$H15,"")</f>
      </c>
      <c r="S15" s="317"/>
    </row>
    <row r="16" spans="1:19" ht="12.75" customHeight="1">
      <c r="A16" s="316"/>
      <c r="B16" s="315"/>
      <c r="C16" s="314">
        <v>4</v>
      </c>
      <c r="D16" s="313"/>
      <c r="E16" s="312"/>
      <c r="F16" s="312"/>
      <c r="G16" s="311">
        <f>IF(AND(ISBLANK(D16),ISBLANK(E16)),"",D16+E16)</f>
      </c>
      <c r="H16" s="310">
        <f>IF(OR(ISNUMBER($G16),ISNUMBER($Q16)),(SIGN(N($G16)-N($Q16))+1)/2,"")</f>
      </c>
      <c r="I16" s="309">
        <f>IF(ISNUMBER(H17),(SIGN(1000*($H17-$R17)+$G17-$Q17)+1)/2,"")</f>
        <v>0</v>
      </c>
      <c r="K16" s="316"/>
      <c r="L16" s="315"/>
      <c r="M16" s="314">
        <v>4</v>
      </c>
      <c r="N16" s="313"/>
      <c r="O16" s="312"/>
      <c r="P16" s="312"/>
      <c r="Q16" s="311">
        <f>IF(AND(ISBLANK(N16),ISBLANK(O16)),"",N16+O16)</f>
      </c>
      <c r="R16" s="310">
        <f>IF(ISNUMBER($H16),1-$H16,"")</f>
      </c>
      <c r="S16" s="309">
        <f>IF(ISNUMBER($I16),1-$I16,"")</f>
        <v>1</v>
      </c>
    </row>
    <row r="17" spans="1:19" ht="15.75" customHeight="1" thickBot="1">
      <c r="A17" s="308">
        <v>5147</v>
      </c>
      <c r="B17" s="307"/>
      <c r="C17" s="306" t="s">
        <v>17</v>
      </c>
      <c r="D17" s="303">
        <f>IF(ISNUMBER($G17),SUM(D13:D16),"")</f>
        <v>280</v>
      </c>
      <c r="E17" s="305">
        <f>IF(ISNUMBER($G17),SUM(E13:E16),"")</f>
        <v>143</v>
      </c>
      <c r="F17" s="305">
        <f>IF(ISNUMBER($G17),SUM(F13:F16),"")</f>
        <v>1</v>
      </c>
      <c r="G17" s="304">
        <f>IF(SUM($G13:$G16)+SUM($Q13:$Q16)&gt;0,SUM(G13:G16),"")</f>
        <v>423</v>
      </c>
      <c r="H17" s="303">
        <f>IF(ISNUMBER($G17),SUM(H13:H16),"")</f>
        <v>1</v>
      </c>
      <c r="I17" s="302"/>
      <c r="K17" s="308">
        <v>11628</v>
      </c>
      <c r="L17" s="307"/>
      <c r="M17" s="306" t="s">
        <v>17</v>
      </c>
      <c r="N17" s="303">
        <f>IF(ISNUMBER($G17),SUM(N13:N16),"")</f>
        <v>300</v>
      </c>
      <c r="O17" s="305">
        <f>IF(ISNUMBER($G17),SUM(O13:O16),"")</f>
        <v>130</v>
      </c>
      <c r="P17" s="305">
        <f>IF(ISNUMBER($G17),SUM(P13:P16),"")</f>
        <v>2</v>
      </c>
      <c r="Q17" s="304">
        <f>IF(SUM($G13:$G16)+SUM($Q13:$Q16)&gt;0,SUM(Q13:Q16),"")</f>
        <v>430</v>
      </c>
      <c r="R17" s="303">
        <f>IF(ISNUMBER($G17),SUM(R13:R16),"")</f>
        <v>1</v>
      </c>
      <c r="S17" s="302"/>
    </row>
    <row r="18" spans="1:19" ht="12.75" customHeight="1">
      <c r="A18" s="333" t="s">
        <v>113</v>
      </c>
      <c r="B18" s="332"/>
      <c r="C18" s="331">
        <v>1</v>
      </c>
      <c r="D18" s="330">
        <v>145</v>
      </c>
      <c r="E18" s="329">
        <v>60</v>
      </c>
      <c r="F18" s="329">
        <v>4</v>
      </c>
      <c r="G18" s="328">
        <f>IF(AND(ISBLANK(D18),ISBLANK(E18)),"",D18+E18)</f>
        <v>205</v>
      </c>
      <c r="H18" s="327">
        <f>IF(OR(ISNUMBER($G18),ISNUMBER($Q18)),(SIGN(N($G18)-N($Q18))+1)/2,"")</f>
        <v>0</v>
      </c>
      <c r="I18" s="317"/>
      <c r="K18" s="333" t="s">
        <v>112</v>
      </c>
      <c r="L18" s="332"/>
      <c r="M18" s="331">
        <v>1</v>
      </c>
      <c r="N18" s="330">
        <v>139</v>
      </c>
      <c r="O18" s="329">
        <v>76</v>
      </c>
      <c r="P18" s="329">
        <v>1</v>
      </c>
      <c r="Q18" s="328">
        <f>IF(AND(ISBLANK(N18),ISBLANK(O18)),"",N18+O18)</f>
        <v>215</v>
      </c>
      <c r="R18" s="327">
        <f>IF(ISNUMBER($H18),1-$H18,"")</f>
        <v>1</v>
      </c>
      <c r="S18" s="317"/>
    </row>
    <row r="19" spans="1:19" ht="12.75" customHeight="1">
      <c r="A19" s="326"/>
      <c r="B19" s="325"/>
      <c r="C19" s="322">
        <v>2</v>
      </c>
      <c r="D19" s="321">
        <v>160</v>
      </c>
      <c r="E19" s="320">
        <v>69</v>
      </c>
      <c r="F19" s="320">
        <v>3</v>
      </c>
      <c r="G19" s="319">
        <f>IF(AND(ISBLANK(D19),ISBLANK(E19)),"",D19+E19)</f>
        <v>229</v>
      </c>
      <c r="H19" s="318">
        <f>IF(OR(ISNUMBER($G19),ISNUMBER($Q19)),(SIGN(N($G19)-N($Q19))+1)/2,"")</f>
        <v>0</v>
      </c>
      <c r="I19" s="317"/>
      <c r="K19" s="326"/>
      <c r="L19" s="325"/>
      <c r="M19" s="322">
        <v>2</v>
      </c>
      <c r="N19" s="321">
        <v>160</v>
      </c>
      <c r="O19" s="320">
        <v>81</v>
      </c>
      <c r="P19" s="320">
        <v>1</v>
      </c>
      <c r="Q19" s="319">
        <f>IF(AND(ISBLANK(N19),ISBLANK(O19)),"",N19+O19)</f>
        <v>241</v>
      </c>
      <c r="R19" s="318">
        <f>IF(ISNUMBER($H19),1-$H19,"")</f>
        <v>1</v>
      </c>
      <c r="S19" s="317"/>
    </row>
    <row r="20" spans="1:19" ht="12.75" customHeight="1" thickBot="1">
      <c r="A20" s="324" t="s">
        <v>111</v>
      </c>
      <c r="B20" s="323"/>
      <c r="C20" s="322">
        <v>3</v>
      </c>
      <c r="D20" s="321"/>
      <c r="E20" s="320"/>
      <c r="F20" s="320"/>
      <c r="G20" s="319">
        <f>IF(AND(ISBLANK(D20),ISBLANK(E20)),"",D20+E20)</f>
      </c>
      <c r="H20" s="318">
        <f>IF(OR(ISNUMBER($G20),ISNUMBER($Q20)),(SIGN(N($G20)-N($Q20))+1)/2,"")</f>
      </c>
      <c r="I20" s="317"/>
      <c r="K20" s="324" t="s">
        <v>83</v>
      </c>
      <c r="L20" s="323"/>
      <c r="M20" s="322">
        <v>3</v>
      </c>
      <c r="N20" s="321"/>
      <c r="O20" s="320"/>
      <c r="P20" s="320"/>
      <c r="Q20" s="319">
        <f>IF(AND(ISBLANK(N20),ISBLANK(O20)),"",N20+O20)</f>
      </c>
      <c r="R20" s="318">
        <f>IF(ISNUMBER($H20),1-$H20,"")</f>
      </c>
      <c r="S20" s="317"/>
    </row>
    <row r="21" spans="1:19" ht="12.75" customHeight="1">
      <c r="A21" s="316"/>
      <c r="B21" s="315"/>
      <c r="C21" s="314">
        <v>4</v>
      </c>
      <c r="D21" s="313"/>
      <c r="E21" s="312"/>
      <c r="F21" s="312"/>
      <c r="G21" s="311">
        <f>IF(AND(ISBLANK(D21),ISBLANK(E21)),"",D21+E21)</f>
      </c>
      <c r="H21" s="310">
        <f>IF(OR(ISNUMBER($G21),ISNUMBER($Q21)),(SIGN(N($G21)-N($Q21))+1)/2,"")</f>
      </c>
      <c r="I21" s="309">
        <f>IF(ISNUMBER(H22),(SIGN(1000*($H22-$R22)+$G22-$Q22)+1)/2,"")</f>
        <v>0</v>
      </c>
      <c r="K21" s="316"/>
      <c r="L21" s="315"/>
      <c r="M21" s="314">
        <v>4</v>
      </c>
      <c r="N21" s="313"/>
      <c r="O21" s="312"/>
      <c r="P21" s="312"/>
      <c r="Q21" s="311">
        <f>IF(AND(ISBLANK(N21),ISBLANK(O21)),"",N21+O21)</f>
      </c>
      <c r="R21" s="310">
        <f>IF(ISNUMBER($H21),1-$H21,"")</f>
      </c>
      <c r="S21" s="309">
        <f>IF(ISNUMBER($I21),1-$I21,"")</f>
        <v>1</v>
      </c>
    </row>
    <row r="22" spans="1:19" ht="15.75" customHeight="1" thickBot="1">
      <c r="A22" s="308">
        <v>24111</v>
      </c>
      <c r="B22" s="307"/>
      <c r="C22" s="306" t="s">
        <v>17</v>
      </c>
      <c r="D22" s="303">
        <f>IF(ISNUMBER($G22),SUM(D18:D21),"")</f>
        <v>305</v>
      </c>
      <c r="E22" s="305">
        <f>IF(ISNUMBER($G22),SUM(E18:E21),"")</f>
        <v>129</v>
      </c>
      <c r="F22" s="305">
        <f>IF(ISNUMBER($G22),SUM(F18:F21),"")</f>
        <v>7</v>
      </c>
      <c r="G22" s="304">
        <f>IF(SUM($G18:$G21)+SUM($Q18:$Q21)&gt;0,SUM(G18:G21),"")</f>
        <v>434</v>
      </c>
      <c r="H22" s="303">
        <f>IF(ISNUMBER($G22),SUM(H18:H21),"")</f>
        <v>0</v>
      </c>
      <c r="I22" s="302"/>
      <c r="K22" s="308">
        <v>1124</v>
      </c>
      <c r="L22" s="307"/>
      <c r="M22" s="306" t="s">
        <v>17</v>
      </c>
      <c r="N22" s="303">
        <f>IF(ISNUMBER($G22),SUM(N18:N21),"")</f>
        <v>299</v>
      </c>
      <c r="O22" s="305">
        <f>IF(ISNUMBER($G22),SUM(O18:O21),"")</f>
        <v>157</v>
      </c>
      <c r="P22" s="305">
        <f>IF(ISNUMBER($G22),SUM(P18:P21),"")</f>
        <v>2</v>
      </c>
      <c r="Q22" s="304">
        <f>IF(SUM($G18:$G21)+SUM($Q18:$Q21)&gt;0,SUM(Q18:Q21),"")</f>
        <v>456</v>
      </c>
      <c r="R22" s="303">
        <f>IF(ISNUMBER($G22),SUM(R18:R21),"")</f>
        <v>2</v>
      </c>
      <c r="S22" s="302"/>
    </row>
    <row r="23" spans="1:19" ht="12.75" customHeight="1">
      <c r="A23" s="333" t="s">
        <v>110</v>
      </c>
      <c r="B23" s="332"/>
      <c r="C23" s="331">
        <v>1</v>
      </c>
      <c r="D23" s="330">
        <v>158</v>
      </c>
      <c r="E23" s="329">
        <v>69</v>
      </c>
      <c r="F23" s="329">
        <v>4</v>
      </c>
      <c r="G23" s="328">
        <f>IF(AND(ISBLANK(D23),ISBLANK(E23)),"",D23+E23)</f>
        <v>227</v>
      </c>
      <c r="H23" s="327">
        <f>IF(OR(ISNUMBER($G23),ISNUMBER($Q23)),(SIGN(N($G23)-N($Q23))+1)/2,"")</f>
        <v>1</v>
      </c>
      <c r="I23" s="317"/>
      <c r="K23" s="333" t="s">
        <v>109</v>
      </c>
      <c r="L23" s="332"/>
      <c r="M23" s="331">
        <v>1</v>
      </c>
      <c r="N23" s="330">
        <v>135</v>
      </c>
      <c r="O23" s="329">
        <v>63</v>
      </c>
      <c r="P23" s="329">
        <v>7</v>
      </c>
      <c r="Q23" s="328">
        <f>IF(AND(ISBLANK(N23),ISBLANK(O23)),"",N23+O23)</f>
        <v>198</v>
      </c>
      <c r="R23" s="327">
        <f>IF(ISNUMBER($H23),1-$H23,"")</f>
        <v>0</v>
      </c>
      <c r="S23" s="317"/>
    </row>
    <row r="24" spans="1:19" ht="12.75" customHeight="1">
      <c r="A24" s="326"/>
      <c r="B24" s="325"/>
      <c r="C24" s="322">
        <v>2</v>
      </c>
      <c r="D24" s="321">
        <v>152</v>
      </c>
      <c r="E24" s="320">
        <v>62</v>
      </c>
      <c r="F24" s="320">
        <v>4</v>
      </c>
      <c r="G24" s="319">
        <f>IF(AND(ISBLANK(D24),ISBLANK(E24)),"",D24+E24)</f>
        <v>214</v>
      </c>
      <c r="H24" s="318">
        <f>IF(OR(ISNUMBER($G24),ISNUMBER($Q24)),(SIGN(N($G24)-N($Q24))+1)/2,"")</f>
        <v>1</v>
      </c>
      <c r="I24" s="317"/>
      <c r="K24" s="326"/>
      <c r="L24" s="325"/>
      <c r="M24" s="322">
        <v>2</v>
      </c>
      <c r="N24" s="321">
        <v>140</v>
      </c>
      <c r="O24" s="320">
        <v>60</v>
      </c>
      <c r="P24" s="320">
        <v>7</v>
      </c>
      <c r="Q24" s="319">
        <f>IF(AND(ISBLANK(N24),ISBLANK(O24)),"",N24+O24)</f>
        <v>200</v>
      </c>
      <c r="R24" s="318">
        <f>IF(ISNUMBER($H24),1-$H24,"")</f>
        <v>0</v>
      </c>
      <c r="S24" s="317"/>
    </row>
    <row r="25" spans="1:19" ht="12.75" customHeight="1" thickBot="1">
      <c r="A25" s="324" t="s">
        <v>108</v>
      </c>
      <c r="B25" s="323"/>
      <c r="C25" s="322">
        <v>3</v>
      </c>
      <c r="D25" s="321"/>
      <c r="E25" s="320"/>
      <c r="F25" s="320"/>
      <c r="G25" s="319">
        <f>IF(AND(ISBLANK(D25),ISBLANK(E25)),"",D25+E25)</f>
      </c>
      <c r="H25" s="318">
        <f>IF(OR(ISNUMBER($G25),ISNUMBER($Q25)),(SIGN(N($G25)-N($Q25))+1)/2,"")</f>
      </c>
      <c r="I25" s="317"/>
      <c r="K25" s="324" t="s">
        <v>107</v>
      </c>
      <c r="L25" s="323"/>
      <c r="M25" s="322">
        <v>3</v>
      </c>
      <c r="N25" s="321"/>
      <c r="O25" s="320"/>
      <c r="P25" s="320"/>
      <c r="Q25" s="319">
        <f>IF(AND(ISBLANK(N25),ISBLANK(O25)),"",N25+O25)</f>
      </c>
      <c r="R25" s="318">
        <f>IF(ISNUMBER($H25),1-$H25,"")</f>
      </c>
      <c r="S25" s="317"/>
    </row>
    <row r="26" spans="1:19" ht="12.75" customHeight="1">
      <c r="A26" s="316"/>
      <c r="B26" s="315"/>
      <c r="C26" s="314">
        <v>4</v>
      </c>
      <c r="D26" s="313"/>
      <c r="E26" s="312"/>
      <c r="F26" s="312"/>
      <c r="G26" s="311">
        <f>IF(AND(ISBLANK(D26),ISBLANK(E26)),"",D26+E26)</f>
      </c>
      <c r="H26" s="310">
        <f>IF(OR(ISNUMBER($G26),ISNUMBER($Q26)),(SIGN(N($G26)-N($Q26))+1)/2,"")</f>
      </c>
      <c r="I26" s="309">
        <f>IF(ISNUMBER(H27),(SIGN(1000*($H27-$R27)+$G27-$Q27)+1)/2,"")</f>
        <v>1</v>
      </c>
      <c r="K26" s="316"/>
      <c r="L26" s="315"/>
      <c r="M26" s="314">
        <v>4</v>
      </c>
      <c r="N26" s="313"/>
      <c r="O26" s="312"/>
      <c r="P26" s="312"/>
      <c r="Q26" s="311">
        <f>IF(AND(ISBLANK(N26),ISBLANK(O26)),"",N26+O26)</f>
      </c>
      <c r="R26" s="310">
        <f>IF(ISNUMBER($H26),1-$H26,"")</f>
      </c>
      <c r="S26" s="309">
        <f>IF(ISNUMBER($I26),1-$I26,"")</f>
        <v>0</v>
      </c>
    </row>
    <row r="27" spans="1:19" ht="15.75" customHeight="1" thickBot="1">
      <c r="A27" s="308">
        <v>19333</v>
      </c>
      <c r="B27" s="307"/>
      <c r="C27" s="306" t="s">
        <v>17</v>
      </c>
      <c r="D27" s="303">
        <f>IF(ISNUMBER($G27),SUM(D23:D26),"")</f>
        <v>310</v>
      </c>
      <c r="E27" s="305">
        <f>IF(ISNUMBER($G27),SUM(E23:E26),"")</f>
        <v>131</v>
      </c>
      <c r="F27" s="305">
        <f>IF(ISNUMBER($G27),SUM(F23:F26),"")</f>
        <v>8</v>
      </c>
      <c r="G27" s="304">
        <f>IF(SUM($G23:$G26)+SUM($Q23:$Q26)&gt;0,SUM(G23:G26),"")</f>
        <v>441</v>
      </c>
      <c r="H27" s="303">
        <f>IF(ISNUMBER($G27),SUM(H23:H26),"")</f>
        <v>2</v>
      </c>
      <c r="I27" s="302"/>
      <c r="K27" s="308">
        <v>1134</v>
      </c>
      <c r="L27" s="307"/>
      <c r="M27" s="306" t="s">
        <v>17</v>
      </c>
      <c r="N27" s="303">
        <f>IF(ISNUMBER($G27),SUM(N23:N26),"")</f>
        <v>275</v>
      </c>
      <c r="O27" s="305">
        <f>IF(ISNUMBER($G27),SUM(O23:O26),"")</f>
        <v>123</v>
      </c>
      <c r="P27" s="305">
        <f>IF(ISNUMBER($G27),SUM(P23:P26),"")</f>
        <v>14</v>
      </c>
      <c r="Q27" s="304">
        <f>IF(SUM($G23:$G26)+SUM($Q23:$Q26)&gt;0,SUM(Q23:Q26),"")</f>
        <v>398</v>
      </c>
      <c r="R27" s="303">
        <f>IF(ISNUMBER($G27),SUM(R23:R26),"")</f>
        <v>0</v>
      </c>
      <c r="S27" s="302"/>
    </row>
    <row r="28" spans="1:19" ht="12.75" customHeight="1">
      <c r="A28" s="333" t="s">
        <v>101</v>
      </c>
      <c r="B28" s="332"/>
      <c r="C28" s="331">
        <v>1</v>
      </c>
      <c r="D28" s="330">
        <v>137</v>
      </c>
      <c r="E28" s="329">
        <v>63</v>
      </c>
      <c r="F28" s="329">
        <v>6</v>
      </c>
      <c r="G28" s="328">
        <f>IF(AND(ISBLANK(D28),ISBLANK(E28)),"",D28+E28)</f>
        <v>200</v>
      </c>
      <c r="H28" s="327">
        <f>IF(OR(ISNUMBER($G28),ISNUMBER($Q28)),(SIGN(N($G28)-N($Q28))+1)/2,"")</f>
        <v>0</v>
      </c>
      <c r="I28" s="317"/>
      <c r="K28" s="333" t="s">
        <v>106</v>
      </c>
      <c r="L28" s="332"/>
      <c r="M28" s="331">
        <v>1</v>
      </c>
      <c r="N28" s="330">
        <v>157</v>
      </c>
      <c r="O28" s="329">
        <v>80</v>
      </c>
      <c r="P28" s="329">
        <v>2</v>
      </c>
      <c r="Q28" s="328">
        <f>IF(AND(ISBLANK(N28),ISBLANK(O28)),"",N28+O28)</f>
        <v>237</v>
      </c>
      <c r="R28" s="327">
        <f>IF(ISNUMBER($H28),1-$H28,"")</f>
        <v>1</v>
      </c>
      <c r="S28" s="317"/>
    </row>
    <row r="29" spans="1:19" ht="12.75" customHeight="1">
      <c r="A29" s="326"/>
      <c r="B29" s="325"/>
      <c r="C29" s="322">
        <v>2</v>
      </c>
      <c r="D29" s="321">
        <v>141</v>
      </c>
      <c r="E29" s="320">
        <v>78</v>
      </c>
      <c r="F29" s="320">
        <v>4</v>
      </c>
      <c r="G29" s="319">
        <f>IF(AND(ISBLANK(D29),ISBLANK(E29)),"",D29+E29)</f>
        <v>219</v>
      </c>
      <c r="H29" s="318">
        <f>IF(OR(ISNUMBER($G29),ISNUMBER($Q29)),(SIGN(N($G29)-N($Q29))+1)/2,"")</f>
        <v>1</v>
      </c>
      <c r="I29" s="317"/>
      <c r="K29" s="326"/>
      <c r="L29" s="325"/>
      <c r="M29" s="322">
        <v>2</v>
      </c>
      <c r="N29" s="321">
        <v>149</v>
      </c>
      <c r="O29" s="320">
        <v>68</v>
      </c>
      <c r="P29" s="320">
        <v>1</v>
      </c>
      <c r="Q29" s="319">
        <f>IF(AND(ISBLANK(N29),ISBLANK(O29)),"",N29+O29)</f>
        <v>217</v>
      </c>
      <c r="R29" s="318">
        <f>IF(ISNUMBER($H29),1-$H29,"")</f>
        <v>0</v>
      </c>
      <c r="S29" s="317"/>
    </row>
    <row r="30" spans="1:19" ht="12.75" customHeight="1" thickBot="1">
      <c r="A30" s="324" t="s">
        <v>105</v>
      </c>
      <c r="B30" s="323"/>
      <c r="C30" s="322">
        <v>3</v>
      </c>
      <c r="D30" s="321"/>
      <c r="E30" s="320"/>
      <c r="F30" s="320"/>
      <c r="G30" s="319">
        <f>IF(AND(ISBLANK(D30),ISBLANK(E30)),"",D30+E30)</f>
      </c>
      <c r="H30" s="318">
        <f>IF(OR(ISNUMBER($G30),ISNUMBER($Q30)),(SIGN(N($G30)-N($Q30))+1)/2,"")</f>
      </c>
      <c r="I30" s="317"/>
      <c r="K30" s="324" t="s">
        <v>104</v>
      </c>
      <c r="L30" s="323"/>
      <c r="M30" s="322">
        <v>3</v>
      </c>
      <c r="N30" s="321"/>
      <c r="O30" s="320"/>
      <c r="P30" s="320"/>
      <c r="Q30" s="319">
        <f>IF(AND(ISBLANK(N30),ISBLANK(O30)),"",N30+O30)</f>
      </c>
      <c r="R30" s="318">
        <f>IF(ISNUMBER($H30),1-$H30,"")</f>
      </c>
      <c r="S30" s="317"/>
    </row>
    <row r="31" spans="1:19" ht="12.75" customHeight="1">
      <c r="A31" s="316"/>
      <c r="B31" s="315"/>
      <c r="C31" s="314">
        <v>4</v>
      </c>
      <c r="D31" s="313"/>
      <c r="E31" s="312"/>
      <c r="F31" s="312"/>
      <c r="G31" s="311">
        <f>IF(AND(ISBLANK(D31),ISBLANK(E31)),"",D31+E31)</f>
      </c>
      <c r="H31" s="310">
        <f>IF(OR(ISNUMBER($G31),ISNUMBER($Q31)),(SIGN(N($G31)-N($Q31))+1)/2,"")</f>
      </c>
      <c r="I31" s="309">
        <f>IF(ISNUMBER(H32),(SIGN(1000*($H32-$R32)+$G32-$Q32)+1)/2,"")</f>
        <v>0</v>
      </c>
      <c r="K31" s="316"/>
      <c r="L31" s="315"/>
      <c r="M31" s="314">
        <v>4</v>
      </c>
      <c r="N31" s="313"/>
      <c r="O31" s="312"/>
      <c r="P31" s="312"/>
      <c r="Q31" s="311">
        <f>IF(AND(ISBLANK(N31),ISBLANK(O31)),"",N31+O31)</f>
      </c>
      <c r="R31" s="310">
        <f>IF(ISNUMBER($H31),1-$H31,"")</f>
      </c>
      <c r="S31" s="309">
        <f>IF(ISNUMBER($I31),1-$I31,"")</f>
        <v>1</v>
      </c>
    </row>
    <row r="32" spans="1:19" ht="15.75" customHeight="1" thickBot="1">
      <c r="A32" s="308">
        <v>19175</v>
      </c>
      <c r="B32" s="307"/>
      <c r="C32" s="306" t="s">
        <v>17</v>
      </c>
      <c r="D32" s="303">
        <f>IF(ISNUMBER($G32),SUM(D28:D31),"")</f>
        <v>278</v>
      </c>
      <c r="E32" s="305">
        <f>IF(ISNUMBER($G32),SUM(E28:E31),"")</f>
        <v>141</v>
      </c>
      <c r="F32" s="305">
        <f>IF(ISNUMBER($G32),SUM(F28:F31),"")</f>
        <v>10</v>
      </c>
      <c r="G32" s="304">
        <f>IF(SUM($G28:$G31)+SUM($Q28:$Q31)&gt;0,SUM(G28:G31),"")</f>
        <v>419</v>
      </c>
      <c r="H32" s="303">
        <f>IF(ISNUMBER($G32),SUM(H28:H31),"")</f>
        <v>1</v>
      </c>
      <c r="I32" s="302"/>
      <c r="K32" s="308">
        <v>5654</v>
      </c>
      <c r="L32" s="307"/>
      <c r="M32" s="306" t="s">
        <v>17</v>
      </c>
      <c r="N32" s="303">
        <f>IF(ISNUMBER($G32),SUM(N28:N31),"")</f>
        <v>306</v>
      </c>
      <c r="O32" s="305">
        <f>IF(ISNUMBER($G32),SUM(O28:O31),"")</f>
        <v>148</v>
      </c>
      <c r="P32" s="305">
        <f>IF(ISNUMBER($G32),SUM(P28:P31),"")</f>
        <v>3</v>
      </c>
      <c r="Q32" s="304">
        <f>IF(SUM($G28:$G31)+SUM($Q28:$Q31)&gt;0,SUM(Q28:Q31),"")</f>
        <v>454</v>
      </c>
      <c r="R32" s="303">
        <f>IF(ISNUMBER($G32),SUM(R28:R31),"")</f>
        <v>1</v>
      </c>
      <c r="S32" s="302"/>
    </row>
    <row r="33" spans="1:19" ht="12.75" customHeight="1">
      <c r="A33" s="333" t="s">
        <v>103</v>
      </c>
      <c r="B33" s="332"/>
      <c r="C33" s="331">
        <v>1</v>
      </c>
      <c r="D33" s="330">
        <v>150</v>
      </c>
      <c r="E33" s="329">
        <v>69</v>
      </c>
      <c r="F33" s="329">
        <v>4</v>
      </c>
      <c r="G33" s="328">
        <f>IF(AND(ISBLANK(D33),ISBLANK(E33)),"",D33+E33)</f>
        <v>219</v>
      </c>
      <c r="H33" s="327">
        <f>IF(OR(ISNUMBER($G33),ISNUMBER($Q33)),(SIGN(N($G33)-N($Q33))+1)/2,"")</f>
        <v>0</v>
      </c>
      <c r="I33" s="317"/>
      <c r="K33" s="333" t="s">
        <v>100</v>
      </c>
      <c r="L33" s="332"/>
      <c r="M33" s="331">
        <v>1</v>
      </c>
      <c r="N33" s="330">
        <v>148</v>
      </c>
      <c r="O33" s="329">
        <v>79</v>
      </c>
      <c r="P33" s="329">
        <v>0</v>
      </c>
      <c r="Q33" s="328">
        <f>IF(AND(ISBLANK(N33),ISBLANK(O33)),"",N33+O33)</f>
        <v>227</v>
      </c>
      <c r="R33" s="327">
        <f>IF(ISNUMBER($H33),1-$H33,"")</f>
        <v>1</v>
      </c>
      <c r="S33" s="317"/>
    </row>
    <row r="34" spans="1:19" ht="12.75" customHeight="1">
      <c r="A34" s="326"/>
      <c r="B34" s="325"/>
      <c r="C34" s="322">
        <v>2</v>
      </c>
      <c r="D34" s="321">
        <v>170</v>
      </c>
      <c r="E34" s="320">
        <v>67</v>
      </c>
      <c r="F34" s="320">
        <v>6</v>
      </c>
      <c r="G34" s="319">
        <f>IF(AND(ISBLANK(D34),ISBLANK(E34)),"",D34+E34)</f>
        <v>237</v>
      </c>
      <c r="H34" s="318">
        <f>IF(OR(ISNUMBER($G34),ISNUMBER($Q34)),(SIGN(N($G34)-N($Q34))+1)/2,"")</f>
        <v>1</v>
      </c>
      <c r="I34" s="317"/>
      <c r="K34" s="326"/>
      <c r="L34" s="325"/>
      <c r="M34" s="322">
        <v>2</v>
      </c>
      <c r="N34" s="321">
        <v>152</v>
      </c>
      <c r="O34" s="320">
        <v>63</v>
      </c>
      <c r="P34" s="320">
        <v>1</v>
      </c>
      <c r="Q34" s="319">
        <f>IF(AND(ISBLANK(N34),ISBLANK(O34)),"",N34+O34)</f>
        <v>215</v>
      </c>
      <c r="R34" s="318">
        <f>IF(ISNUMBER($H34),1-$H34,"")</f>
        <v>0</v>
      </c>
      <c r="S34" s="317"/>
    </row>
    <row r="35" spans="1:19" ht="12.75" customHeight="1" thickBot="1">
      <c r="A35" s="324" t="s">
        <v>102</v>
      </c>
      <c r="B35" s="323"/>
      <c r="C35" s="322">
        <v>3</v>
      </c>
      <c r="D35" s="321"/>
      <c r="E35" s="320"/>
      <c r="F35" s="320"/>
      <c r="G35" s="319">
        <f>IF(AND(ISBLANK(D35),ISBLANK(E35)),"",D35+E35)</f>
      </c>
      <c r="H35" s="318">
        <f>IF(OR(ISNUMBER($G35),ISNUMBER($Q35)),(SIGN(N($G35)-N($Q35))+1)/2,"")</f>
      </c>
      <c r="I35" s="317"/>
      <c r="K35" s="324" t="s">
        <v>83</v>
      </c>
      <c r="L35" s="323"/>
      <c r="M35" s="322">
        <v>3</v>
      </c>
      <c r="N35" s="321"/>
      <c r="O35" s="320"/>
      <c r="P35" s="320"/>
      <c r="Q35" s="319">
        <f>IF(AND(ISBLANK(N35),ISBLANK(O35)),"",N35+O35)</f>
      </c>
      <c r="R35" s="318">
        <f>IF(ISNUMBER($H35),1-$H35,"")</f>
      </c>
      <c r="S35" s="317"/>
    </row>
    <row r="36" spans="1:19" ht="12.75" customHeight="1">
      <c r="A36" s="316"/>
      <c r="B36" s="315"/>
      <c r="C36" s="314">
        <v>4</v>
      </c>
      <c r="D36" s="313"/>
      <c r="E36" s="312"/>
      <c r="F36" s="312"/>
      <c r="G36" s="311">
        <f>IF(AND(ISBLANK(D36),ISBLANK(E36)),"",D36+E36)</f>
      </c>
      <c r="H36" s="310">
        <f>IF(OR(ISNUMBER($G36),ISNUMBER($Q36)),(SIGN(N($G36)-N($Q36))+1)/2,"")</f>
      </c>
      <c r="I36" s="309">
        <f>IF(ISNUMBER(H37),(SIGN(1000*($H37-$R37)+$G37-$Q37)+1)/2,"")</f>
        <v>1</v>
      </c>
      <c r="K36" s="316"/>
      <c r="L36" s="315"/>
      <c r="M36" s="314">
        <v>4</v>
      </c>
      <c r="N36" s="313"/>
      <c r="O36" s="312"/>
      <c r="P36" s="312"/>
      <c r="Q36" s="311">
        <f>IF(AND(ISBLANK(N36),ISBLANK(O36)),"",N36+O36)</f>
      </c>
      <c r="R36" s="310">
        <f>IF(ISNUMBER($H36),1-$H36,"")</f>
      </c>
      <c r="S36" s="309">
        <f>IF(ISNUMBER($I36),1-$I36,"")</f>
        <v>0</v>
      </c>
    </row>
    <row r="37" spans="1:19" ht="15.75" customHeight="1" thickBot="1">
      <c r="A37" s="308">
        <v>19177</v>
      </c>
      <c r="B37" s="307"/>
      <c r="C37" s="306" t="s">
        <v>17</v>
      </c>
      <c r="D37" s="303">
        <f>IF(ISNUMBER($G37),SUM(D33:D36),"")</f>
        <v>320</v>
      </c>
      <c r="E37" s="305">
        <f>IF(ISNUMBER($G37),SUM(E33:E36),"")</f>
        <v>136</v>
      </c>
      <c r="F37" s="305">
        <f>IF(ISNUMBER($G37),SUM(F33:F36),"")</f>
        <v>10</v>
      </c>
      <c r="G37" s="304">
        <f>IF(SUM($G33:$G36)+SUM($Q33:$Q36)&gt;0,SUM(G33:G36),"")</f>
        <v>456</v>
      </c>
      <c r="H37" s="303">
        <f>IF(ISNUMBER($G37),SUM(H33:H36),"")</f>
        <v>1</v>
      </c>
      <c r="I37" s="302"/>
      <c r="K37" s="308">
        <v>19713</v>
      </c>
      <c r="L37" s="307"/>
      <c r="M37" s="306" t="s">
        <v>17</v>
      </c>
      <c r="N37" s="303">
        <f>IF(ISNUMBER($G37),SUM(N33:N36),"")</f>
        <v>300</v>
      </c>
      <c r="O37" s="305">
        <f>IF(ISNUMBER($G37),SUM(O33:O36),"")</f>
        <v>142</v>
      </c>
      <c r="P37" s="305">
        <f>IF(ISNUMBER($G37),SUM(P33:P36),"")</f>
        <v>1</v>
      </c>
      <c r="Q37" s="304">
        <f>IF(SUM($G33:$G36)+SUM($Q33:$Q36)&gt;0,SUM(Q33:Q36),"")</f>
        <v>442</v>
      </c>
      <c r="R37" s="303">
        <f>IF(ISNUMBER($G37),SUM(R33:R36),"")</f>
        <v>1</v>
      </c>
      <c r="S37" s="302"/>
    </row>
    <row r="38" ht="4.5" customHeight="1" thickBot="1"/>
    <row r="39" spans="1:19" ht="19.5" customHeight="1" thickBot="1">
      <c r="A39" s="301"/>
      <c r="B39" s="300"/>
      <c r="C39" s="299" t="s">
        <v>44</v>
      </c>
      <c r="D39" s="298">
        <f>IF(ISNUMBER($G39),SUM(D12,D17,D22,D27,D32,D37),"")</f>
        <v>1770</v>
      </c>
      <c r="E39" s="297">
        <f>IF(ISNUMBER($G39),SUM(E12,E17,E22,E27,E32,E37),"")</f>
        <v>768</v>
      </c>
      <c r="F39" s="297">
        <f>IF(ISNUMBER($G39),SUM(F12,F17,F22,F27,F32,F37),"")</f>
        <v>50</v>
      </c>
      <c r="G39" s="296">
        <f>IF(SUM($G$8:$G$37)+SUM($Q$8:$Q$37)&gt;0,SUM(G12,G17,G22,G27,G32,G37),"")</f>
        <v>2538</v>
      </c>
      <c r="H39" s="295">
        <f>IF(SUM($G$8:$G$37)+SUM($Q$8:$Q$37)&gt;0,SUM(H12,H17,H22,H27,H32,H37),"")</f>
        <v>5</v>
      </c>
      <c r="I39" s="294">
        <f>IF(ISNUMBER($G39),(SIGN($G39-$Q39)+1)/IF(COUNT(I$11,I$16,I$21,I$26,I$31,I$36)&gt;3,1,2),"")</f>
        <v>0</v>
      </c>
      <c r="K39" s="301"/>
      <c r="L39" s="300"/>
      <c r="M39" s="299" t="s">
        <v>44</v>
      </c>
      <c r="N39" s="298">
        <f>IF(ISNUMBER($G39),SUM(N12,N17,N22,N27,N32,N37),"")</f>
        <v>1775</v>
      </c>
      <c r="O39" s="297">
        <f>IF(ISNUMBER($G39),SUM(O12,O17,O22,O27,O32,O37),"")</f>
        <v>830</v>
      </c>
      <c r="P39" s="297">
        <f>IF(ISNUMBER($G39),SUM(P12,P17,P22,P27,P32,P37),"")</f>
        <v>32</v>
      </c>
      <c r="Q39" s="296">
        <f>IF(SUM($G$8:$G$37)+SUM($Q$8:$Q$37)&gt;0,SUM(Q12,Q17,Q22,Q27,Q32,Q37),"")</f>
        <v>2605</v>
      </c>
      <c r="R39" s="295">
        <f>IF(SUM($G$8:$G$37)+SUM($Q$8:$Q$37)&gt;0,SUM(R12,R17,R22,R27,R32,R37),"")</f>
        <v>7</v>
      </c>
      <c r="S39" s="294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85"/>
      <c r="B41" s="287" t="s">
        <v>45</v>
      </c>
      <c r="C41" s="293" t="s">
        <v>101</v>
      </c>
      <c r="D41" s="293"/>
      <c r="E41" s="293"/>
      <c r="G41" s="292"/>
      <c r="H41" s="292"/>
      <c r="I41" s="291">
        <f>IF(ISNUMBER(I$39),SUM(I11,I16,I21,I26,I31,I36,I39),"")</f>
        <v>2</v>
      </c>
      <c r="K41" s="285"/>
      <c r="L41" s="287" t="s">
        <v>45</v>
      </c>
      <c r="M41" s="293" t="s">
        <v>100</v>
      </c>
      <c r="N41" s="293"/>
      <c r="O41" s="293"/>
      <c r="Q41" s="292" t="s">
        <v>47</v>
      </c>
      <c r="R41" s="292"/>
      <c r="S41" s="291">
        <f>IF(ISNUMBER(S$39),SUM(S11,S16,S21,S26,S31,S36,S39),"")</f>
        <v>6</v>
      </c>
    </row>
    <row r="42" spans="1:19" ht="18" customHeight="1">
      <c r="A42" s="285"/>
      <c r="B42" s="287" t="s">
        <v>49</v>
      </c>
      <c r="C42" s="290"/>
      <c r="D42" s="290"/>
      <c r="E42" s="290"/>
      <c r="G42" s="289"/>
      <c r="H42" s="289"/>
      <c r="I42" s="289"/>
      <c r="K42" s="285"/>
      <c r="L42" s="287" t="s">
        <v>49</v>
      </c>
      <c r="M42" s="290"/>
      <c r="N42" s="290"/>
      <c r="O42" s="290"/>
      <c r="Q42" s="289"/>
      <c r="R42" s="289"/>
      <c r="S42" s="289"/>
    </row>
    <row r="43" spans="1:19" ht="19.5" customHeight="1">
      <c r="A43" s="287" t="s">
        <v>50</v>
      </c>
      <c r="B43" s="287" t="s">
        <v>51</v>
      </c>
      <c r="C43" s="286" t="s">
        <v>99</v>
      </c>
      <c r="D43" s="286"/>
      <c r="E43" s="286"/>
      <c r="F43" s="286"/>
      <c r="G43" s="286"/>
      <c r="H43" s="286"/>
      <c r="I43" s="287"/>
      <c r="J43" s="287"/>
      <c r="K43" s="287" t="s">
        <v>53</v>
      </c>
      <c r="L43" s="288" t="s">
        <v>98</v>
      </c>
      <c r="M43" s="288"/>
      <c r="O43" s="287" t="s">
        <v>49</v>
      </c>
      <c r="P43" s="286"/>
      <c r="Q43" s="286"/>
      <c r="R43" s="286"/>
      <c r="S43" s="286"/>
    </row>
    <row r="44" spans="5:8" ht="9.75" customHeight="1">
      <c r="E44" s="285"/>
      <c r="H44" s="285"/>
    </row>
    <row r="45" ht="30" customHeight="1">
      <c r="A45" s="284" t="str">
        <f>"Technické podmínky utkání:   "&amp;$B$3&amp;IF(ISBLANK($B$3),""," – ")&amp;$L$3</f>
        <v>Technické podmínky utkání:   KK Jiří Poděbrady -  B – AC Sparta Praha -  A</v>
      </c>
    </row>
    <row r="46" spans="2:11" ht="19.5" customHeight="1">
      <c r="B46" s="279" t="s">
        <v>55</v>
      </c>
      <c r="C46" s="283">
        <v>0.7083333333333334</v>
      </c>
      <c r="D46" s="282"/>
      <c r="I46" s="279" t="s">
        <v>56</v>
      </c>
      <c r="J46" s="282">
        <v>19</v>
      </c>
      <c r="K46" s="282"/>
    </row>
    <row r="47" spans="2:19" ht="19.5" customHeight="1">
      <c r="B47" s="279" t="s">
        <v>57</v>
      </c>
      <c r="C47" s="281">
        <v>0.8194444444444445</v>
      </c>
      <c r="D47" s="280"/>
      <c r="I47" s="279" t="s">
        <v>58</v>
      </c>
      <c r="J47" s="280">
        <v>5</v>
      </c>
      <c r="K47" s="280"/>
      <c r="P47" s="279" t="s">
        <v>59</v>
      </c>
      <c r="Q47" s="278">
        <v>42978</v>
      </c>
      <c r="R47" s="277"/>
      <c r="S47" s="277"/>
    </row>
    <row r="48" ht="9.75" customHeight="1"/>
    <row r="49" spans="1:19" ht="15" customHeight="1">
      <c r="A49" s="241" t="s">
        <v>60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39"/>
    </row>
    <row r="50" spans="1:19" ht="81" customHeight="1">
      <c r="A50" s="238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6"/>
    </row>
    <row r="51" ht="4.5" customHeight="1"/>
    <row r="52" spans="1:19" ht="15" customHeight="1">
      <c r="A52" s="241" t="s">
        <v>62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39"/>
    </row>
    <row r="53" spans="1:19" ht="6" customHeight="1">
      <c r="A53" s="276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73"/>
    </row>
    <row r="54" spans="1:19" ht="21" customHeight="1">
      <c r="A54" s="275" t="s">
        <v>5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74" t="s">
        <v>7</v>
      </c>
      <c r="L54" s="257"/>
      <c r="M54" s="257"/>
      <c r="N54" s="257"/>
      <c r="O54" s="257"/>
      <c r="P54" s="257"/>
      <c r="Q54" s="257"/>
      <c r="R54" s="257"/>
      <c r="S54" s="273"/>
    </row>
    <row r="55" spans="1:19" ht="21" customHeight="1">
      <c r="A55" s="272"/>
      <c r="B55" s="269" t="s">
        <v>63</v>
      </c>
      <c r="C55" s="268"/>
      <c r="D55" s="270"/>
      <c r="E55" s="269" t="s">
        <v>64</v>
      </c>
      <c r="F55" s="268"/>
      <c r="G55" s="268"/>
      <c r="H55" s="268"/>
      <c r="I55" s="270"/>
      <c r="J55" s="257"/>
      <c r="K55" s="271"/>
      <c r="L55" s="269" t="s">
        <v>63</v>
      </c>
      <c r="M55" s="268"/>
      <c r="N55" s="270"/>
      <c r="O55" s="269" t="s">
        <v>64</v>
      </c>
      <c r="P55" s="268"/>
      <c r="Q55" s="268"/>
      <c r="R55" s="268"/>
      <c r="S55" s="267"/>
    </row>
    <row r="56" spans="1:19" ht="21" customHeight="1">
      <c r="A56" s="266" t="s">
        <v>65</v>
      </c>
      <c r="B56" s="262" t="s">
        <v>66</v>
      </c>
      <c r="C56" s="264"/>
      <c r="D56" s="263" t="s">
        <v>67</v>
      </c>
      <c r="E56" s="262" t="s">
        <v>66</v>
      </c>
      <c r="F56" s="261"/>
      <c r="G56" s="261"/>
      <c r="H56" s="260"/>
      <c r="I56" s="263" t="s">
        <v>67</v>
      </c>
      <c r="J56" s="257"/>
      <c r="K56" s="265" t="s">
        <v>65</v>
      </c>
      <c r="L56" s="262" t="s">
        <v>66</v>
      </c>
      <c r="M56" s="264"/>
      <c r="N56" s="263" t="s">
        <v>67</v>
      </c>
      <c r="O56" s="262" t="s">
        <v>66</v>
      </c>
      <c r="P56" s="261"/>
      <c r="Q56" s="261"/>
      <c r="R56" s="260"/>
      <c r="S56" s="259" t="s">
        <v>67</v>
      </c>
    </row>
    <row r="57" spans="1:19" ht="21" customHeight="1">
      <c r="A57" s="258"/>
      <c r="B57" s="254"/>
      <c r="C57" s="252"/>
      <c r="D57" s="255"/>
      <c r="E57" s="254"/>
      <c r="F57" s="253"/>
      <c r="G57" s="253"/>
      <c r="H57" s="252"/>
      <c r="I57" s="255"/>
      <c r="J57" s="257"/>
      <c r="K57" s="256"/>
      <c r="L57" s="254"/>
      <c r="M57" s="252"/>
      <c r="N57" s="255"/>
      <c r="O57" s="254"/>
      <c r="P57" s="253"/>
      <c r="Q57" s="253"/>
      <c r="R57" s="252"/>
      <c r="S57" s="251"/>
    </row>
    <row r="58" spans="1:19" ht="21" customHeight="1">
      <c r="A58" s="258"/>
      <c r="B58" s="254"/>
      <c r="C58" s="252"/>
      <c r="D58" s="255"/>
      <c r="E58" s="254"/>
      <c r="F58" s="253"/>
      <c r="G58" s="253"/>
      <c r="H58" s="252"/>
      <c r="I58" s="255"/>
      <c r="J58" s="257"/>
      <c r="K58" s="256"/>
      <c r="L58" s="254"/>
      <c r="M58" s="252"/>
      <c r="N58" s="255"/>
      <c r="O58" s="254"/>
      <c r="P58" s="253"/>
      <c r="Q58" s="253"/>
      <c r="R58" s="252"/>
      <c r="S58" s="251"/>
    </row>
    <row r="59" spans="1:19" ht="12" customHeight="1">
      <c r="A59" s="250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8"/>
    </row>
    <row r="60" ht="4.5" customHeight="1"/>
    <row r="61" spans="1:19" ht="15" customHeight="1">
      <c r="A61" s="247" t="s">
        <v>68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5"/>
    </row>
    <row r="62" spans="1:19" ht="81" customHeight="1">
      <c r="A62" s="244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2"/>
    </row>
    <row r="63" ht="4.5" customHeight="1"/>
    <row r="64" spans="1:19" ht="15" customHeight="1">
      <c r="A64" s="241" t="s">
        <v>70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39"/>
    </row>
    <row r="65" spans="1:19" ht="81" customHeight="1">
      <c r="A65" s="238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6"/>
    </row>
    <row r="66" spans="1:8" ht="30" customHeight="1">
      <c r="A66" s="235"/>
      <c r="B66" s="234" t="s">
        <v>71</v>
      </c>
      <c r="C66" s="233" t="s">
        <v>97</v>
      </c>
      <c r="D66" s="232"/>
      <c r="E66" s="232"/>
      <c r="F66" s="232"/>
      <c r="G66" s="232"/>
      <c r="H66" s="232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31" customWidth="1"/>
    <col min="2" max="2" width="15.7109375" style="231" customWidth="1"/>
    <col min="3" max="3" width="5.7109375" style="231" customWidth="1"/>
    <col min="4" max="5" width="6.7109375" style="231" customWidth="1"/>
    <col min="6" max="6" width="4.7109375" style="231" customWidth="1"/>
    <col min="7" max="7" width="6.7109375" style="231" customWidth="1"/>
    <col min="8" max="8" width="6.28125" style="231" customWidth="1"/>
    <col min="9" max="9" width="6.7109375" style="231" customWidth="1"/>
    <col min="10" max="10" width="1.7109375" style="231" customWidth="1"/>
    <col min="11" max="11" width="10.7109375" style="231" customWidth="1"/>
    <col min="12" max="12" width="15.7109375" style="231" customWidth="1"/>
    <col min="13" max="13" width="5.7109375" style="231" customWidth="1"/>
    <col min="14" max="15" width="6.7109375" style="231" customWidth="1"/>
    <col min="16" max="16" width="4.7109375" style="231" customWidth="1"/>
    <col min="17" max="17" width="6.7109375" style="231" customWidth="1"/>
    <col min="18" max="18" width="6.28125" style="231" customWidth="1"/>
    <col min="19" max="19" width="6.7109375" style="231" customWidth="1"/>
    <col min="20" max="16384" width="9.140625" style="231" customWidth="1"/>
  </cols>
  <sheetData>
    <row r="1" spans="2:19" ht="26.25">
      <c r="B1" s="360" t="s">
        <v>0</v>
      </c>
      <c r="C1" s="360"/>
      <c r="D1" s="359" t="s">
        <v>1</v>
      </c>
      <c r="E1" s="359"/>
      <c r="F1" s="359"/>
      <c r="G1" s="359"/>
      <c r="H1" s="359"/>
      <c r="I1" s="359"/>
      <c r="K1" s="279" t="s">
        <v>2</v>
      </c>
      <c r="L1" s="358" t="s">
        <v>150</v>
      </c>
      <c r="M1" s="358"/>
      <c r="N1" s="358"/>
      <c r="O1" s="357" t="s">
        <v>4</v>
      </c>
      <c r="P1" s="357"/>
      <c r="Q1" s="356" t="s">
        <v>123</v>
      </c>
      <c r="R1" s="356"/>
      <c r="S1" s="356"/>
    </row>
    <row r="2" spans="2:3" ht="6" customHeight="1" thickBot="1">
      <c r="B2" s="355"/>
      <c r="C2" s="355"/>
    </row>
    <row r="3" spans="1:19" ht="19.5" customHeight="1" thickBot="1">
      <c r="A3" s="354" t="s">
        <v>5</v>
      </c>
      <c r="B3" s="353" t="s">
        <v>149</v>
      </c>
      <c r="C3" s="352"/>
      <c r="D3" s="352"/>
      <c r="E3" s="352"/>
      <c r="F3" s="352"/>
      <c r="G3" s="352"/>
      <c r="H3" s="352"/>
      <c r="I3" s="351"/>
      <c r="K3" s="354" t="s">
        <v>7</v>
      </c>
      <c r="L3" s="353" t="s">
        <v>148</v>
      </c>
      <c r="M3" s="352"/>
      <c r="N3" s="352"/>
      <c r="O3" s="352"/>
      <c r="P3" s="352"/>
      <c r="Q3" s="352"/>
      <c r="R3" s="352"/>
      <c r="S3" s="351"/>
    </row>
    <row r="4" ht="4.5" customHeight="1" thickBot="1"/>
    <row r="5" spans="1:19" ht="12.75" customHeight="1">
      <c r="A5" s="350" t="s">
        <v>9</v>
      </c>
      <c r="B5" s="349"/>
      <c r="C5" s="348" t="s">
        <v>10</v>
      </c>
      <c r="D5" s="347" t="s">
        <v>11</v>
      </c>
      <c r="E5" s="346"/>
      <c r="F5" s="346"/>
      <c r="G5" s="345"/>
      <c r="H5" s="344" t="s">
        <v>12</v>
      </c>
      <c r="I5" s="343"/>
      <c r="K5" s="350" t="s">
        <v>9</v>
      </c>
      <c r="L5" s="349"/>
      <c r="M5" s="348" t="s">
        <v>10</v>
      </c>
      <c r="N5" s="347" t="s">
        <v>11</v>
      </c>
      <c r="O5" s="346"/>
      <c r="P5" s="346"/>
      <c r="Q5" s="345"/>
      <c r="R5" s="344" t="s">
        <v>12</v>
      </c>
      <c r="S5" s="343"/>
    </row>
    <row r="6" spans="1:19" ht="12.75" customHeight="1" thickBot="1">
      <c r="A6" s="342" t="s">
        <v>13</v>
      </c>
      <c r="B6" s="341"/>
      <c r="C6" s="340"/>
      <c r="D6" s="339" t="s">
        <v>14</v>
      </c>
      <c r="E6" s="338" t="s">
        <v>15</v>
      </c>
      <c r="F6" s="338" t="s">
        <v>16</v>
      </c>
      <c r="G6" s="337" t="s">
        <v>17</v>
      </c>
      <c r="H6" s="336" t="s">
        <v>18</v>
      </c>
      <c r="I6" s="335" t="s">
        <v>19</v>
      </c>
      <c r="K6" s="342" t="s">
        <v>13</v>
      </c>
      <c r="L6" s="341"/>
      <c r="M6" s="340"/>
      <c r="N6" s="339" t="s">
        <v>14</v>
      </c>
      <c r="O6" s="338" t="s">
        <v>15</v>
      </c>
      <c r="P6" s="338" t="s">
        <v>16</v>
      </c>
      <c r="Q6" s="337" t="s">
        <v>17</v>
      </c>
      <c r="R6" s="336" t="s">
        <v>18</v>
      </c>
      <c r="S6" s="335" t="s">
        <v>19</v>
      </c>
    </row>
    <row r="7" spans="1:12" ht="4.5" customHeight="1" thickBot="1">
      <c r="A7" s="334"/>
      <c r="B7" s="334"/>
      <c r="K7" s="334"/>
      <c r="L7" s="334"/>
    </row>
    <row r="8" spans="1:19" ht="12.75" customHeight="1">
      <c r="A8" s="333" t="s">
        <v>147</v>
      </c>
      <c r="B8" s="332"/>
      <c r="C8" s="331">
        <v>1</v>
      </c>
      <c r="D8" s="330">
        <v>141</v>
      </c>
      <c r="E8" s="329">
        <v>44</v>
      </c>
      <c r="F8" s="329">
        <v>9</v>
      </c>
      <c r="G8" s="328">
        <f>IF(AND(ISBLANK(D8),ISBLANK(E8)),"",D8+E8)</f>
        <v>185</v>
      </c>
      <c r="H8" s="327">
        <f>IF(OR(ISNUMBER($G8),ISNUMBER($Q8)),(SIGN(N($G8)-N($Q8))+1)/2,"")</f>
        <v>0</v>
      </c>
      <c r="I8" s="317"/>
      <c r="K8" s="333" t="s">
        <v>146</v>
      </c>
      <c r="L8" s="332"/>
      <c r="M8" s="331">
        <v>1</v>
      </c>
      <c r="N8" s="330">
        <v>148</v>
      </c>
      <c r="O8" s="329">
        <v>69</v>
      </c>
      <c r="P8" s="329">
        <v>4</v>
      </c>
      <c r="Q8" s="328">
        <f>IF(AND(ISBLANK(N8),ISBLANK(O8)),"",N8+O8)</f>
        <v>217</v>
      </c>
      <c r="R8" s="327">
        <f>IF(ISNUMBER($H8),1-$H8,"")</f>
        <v>1</v>
      </c>
      <c r="S8" s="317"/>
    </row>
    <row r="9" spans="1:19" ht="12.75" customHeight="1">
      <c r="A9" s="326"/>
      <c r="B9" s="325"/>
      <c r="C9" s="322">
        <v>2</v>
      </c>
      <c r="D9" s="321">
        <v>141</v>
      </c>
      <c r="E9" s="320">
        <v>51</v>
      </c>
      <c r="F9" s="320">
        <v>7</v>
      </c>
      <c r="G9" s="319">
        <f>IF(AND(ISBLANK(D9),ISBLANK(E9)),"",D9+E9)</f>
        <v>192</v>
      </c>
      <c r="H9" s="318">
        <f>IF(OR(ISNUMBER($G9),ISNUMBER($Q9)),(SIGN(N($G9)-N($Q9))+1)/2,"")</f>
        <v>0</v>
      </c>
      <c r="I9" s="317"/>
      <c r="K9" s="326"/>
      <c r="L9" s="325"/>
      <c r="M9" s="322">
        <v>2</v>
      </c>
      <c r="N9" s="321">
        <v>148</v>
      </c>
      <c r="O9" s="320">
        <v>63</v>
      </c>
      <c r="P9" s="320">
        <v>1</v>
      </c>
      <c r="Q9" s="319">
        <f>IF(AND(ISBLANK(N9),ISBLANK(O9)),"",N9+O9)</f>
        <v>211</v>
      </c>
      <c r="R9" s="318">
        <f>IF(ISNUMBER($H9),1-$H9,"")</f>
        <v>1</v>
      </c>
      <c r="S9" s="317"/>
    </row>
    <row r="10" spans="1:19" ht="12.75" customHeight="1" thickBot="1">
      <c r="A10" s="324" t="s">
        <v>145</v>
      </c>
      <c r="B10" s="323"/>
      <c r="C10" s="322">
        <v>3</v>
      </c>
      <c r="D10" s="321"/>
      <c r="E10" s="320"/>
      <c r="F10" s="320"/>
      <c r="G10" s="319">
        <f>IF(AND(ISBLANK(D10),ISBLANK(E10)),"",D10+E10)</f>
      </c>
      <c r="H10" s="318">
        <f>IF(OR(ISNUMBER($G10),ISNUMBER($Q10)),(SIGN(N($G10)-N($Q10))+1)/2,"")</f>
      </c>
      <c r="I10" s="317"/>
      <c r="K10" s="324" t="s">
        <v>111</v>
      </c>
      <c r="L10" s="323"/>
      <c r="M10" s="322">
        <v>3</v>
      </c>
      <c r="N10" s="321"/>
      <c r="O10" s="320"/>
      <c r="P10" s="320"/>
      <c r="Q10" s="319">
        <f>IF(AND(ISBLANK(N10),ISBLANK(O10)),"",N10+O10)</f>
      </c>
      <c r="R10" s="318">
        <f>IF(ISNUMBER($H10),1-$H10,"")</f>
      </c>
      <c r="S10" s="317"/>
    </row>
    <row r="11" spans="1:19" ht="12.75" customHeight="1">
      <c r="A11" s="316"/>
      <c r="B11" s="315"/>
      <c r="C11" s="314">
        <v>4</v>
      </c>
      <c r="D11" s="313"/>
      <c r="E11" s="312"/>
      <c r="F11" s="312"/>
      <c r="G11" s="311">
        <f>IF(AND(ISBLANK(D11),ISBLANK(E11)),"",D11+E11)</f>
      </c>
      <c r="H11" s="310">
        <f>IF(OR(ISNUMBER($G11),ISNUMBER($Q11)),(SIGN(N($G11)-N($Q11))+1)/2,"")</f>
      </c>
      <c r="I11" s="309">
        <f>IF(ISNUMBER(H12),(SIGN(1000*($H12-$R12)+$G12-$Q12)+1)/2,"")</f>
        <v>0</v>
      </c>
      <c r="K11" s="316"/>
      <c r="L11" s="315"/>
      <c r="M11" s="314">
        <v>4</v>
      </c>
      <c r="N11" s="313"/>
      <c r="O11" s="312"/>
      <c r="P11" s="312"/>
      <c r="Q11" s="311">
        <f>IF(AND(ISBLANK(N11),ISBLANK(O11)),"",N11+O11)</f>
      </c>
      <c r="R11" s="310">
        <f>IF(ISNUMBER($H11),1-$H11,"")</f>
      </c>
      <c r="S11" s="309">
        <f>IF(ISNUMBER($I11),1-$I11,"")</f>
        <v>1</v>
      </c>
    </row>
    <row r="12" spans="1:19" ht="15.75" customHeight="1" thickBot="1">
      <c r="A12" s="308">
        <v>1002</v>
      </c>
      <c r="B12" s="307"/>
      <c r="C12" s="306" t="s">
        <v>17</v>
      </c>
      <c r="D12" s="303">
        <f>IF(ISNUMBER($G12),SUM(D8:D11),"")</f>
        <v>282</v>
      </c>
      <c r="E12" s="305">
        <f>IF(ISNUMBER($G12),SUM(E8:E11),"")</f>
        <v>95</v>
      </c>
      <c r="F12" s="305">
        <f>IF(ISNUMBER($G12),SUM(F8:F11),"")</f>
        <v>16</v>
      </c>
      <c r="G12" s="304">
        <f>IF(SUM($G8:$G11)+SUM($Q8:$Q11)&gt;0,SUM(G8:G11),"")</f>
        <v>377</v>
      </c>
      <c r="H12" s="303">
        <f>IF(ISNUMBER($G12),SUM(H8:H11),"")</f>
        <v>0</v>
      </c>
      <c r="I12" s="302"/>
      <c r="K12" s="308">
        <v>17094</v>
      </c>
      <c r="L12" s="307"/>
      <c r="M12" s="306" t="s">
        <v>17</v>
      </c>
      <c r="N12" s="303">
        <f>IF(ISNUMBER($G12),SUM(N8:N11),"")</f>
        <v>296</v>
      </c>
      <c r="O12" s="305">
        <f>IF(ISNUMBER($G12),SUM(O8:O11),"")</f>
        <v>132</v>
      </c>
      <c r="P12" s="305">
        <f>IF(ISNUMBER($G12),SUM(P8:P11),"")</f>
        <v>5</v>
      </c>
      <c r="Q12" s="304">
        <f>IF(SUM($G8:$G11)+SUM($Q8:$Q11)&gt;0,SUM(Q8:Q11),"")</f>
        <v>428</v>
      </c>
      <c r="R12" s="303">
        <f>IF(ISNUMBER($G12),SUM(R8:R11),"")</f>
        <v>2</v>
      </c>
      <c r="S12" s="302"/>
    </row>
    <row r="13" spans="1:19" ht="12.75" customHeight="1">
      <c r="A13" s="333" t="s">
        <v>144</v>
      </c>
      <c r="B13" s="332"/>
      <c r="C13" s="331">
        <v>1</v>
      </c>
      <c r="D13" s="330">
        <v>150</v>
      </c>
      <c r="E13" s="329">
        <v>61</v>
      </c>
      <c r="F13" s="329">
        <v>3</v>
      </c>
      <c r="G13" s="328">
        <f>IF(AND(ISBLANK(D13),ISBLANK(E13)),"",D13+E13)</f>
        <v>211</v>
      </c>
      <c r="H13" s="327">
        <f>IF(OR(ISNUMBER($G13),ISNUMBER($Q13)),(SIGN(N($G13)-N($Q13))+1)/2,"")</f>
        <v>1</v>
      </c>
      <c r="I13" s="317"/>
      <c r="K13" s="333" t="s">
        <v>143</v>
      </c>
      <c r="L13" s="332"/>
      <c r="M13" s="331">
        <v>1</v>
      </c>
      <c r="N13" s="330">
        <v>129</v>
      </c>
      <c r="O13" s="329">
        <v>69</v>
      </c>
      <c r="P13" s="329">
        <v>3</v>
      </c>
      <c r="Q13" s="328">
        <f>IF(AND(ISBLANK(N13),ISBLANK(O13)),"",N13+O13)</f>
        <v>198</v>
      </c>
      <c r="R13" s="327">
        <f>IF(ISNUMBER($H13),1-$H13,"")</f>
        <v>0</v>
      </c>
      <c r="S13" s="317"/>
    </row>
    <row r="14" spans="1:19" ht="12.75" customHeight="1">
      <c r="A14" s="326"/>
      <c r="B14" s="325"/>
      <c r="C14" s="322">
        <v>2</v>
      </c>
      <c r="D14" s="321">
        <v>149</v>
      </c>
      <c r="E14" s="320">
        <v>62</v>
      </c>
      <c r="F14" s="320">
        <v>3</v>
      </c>
      <c r="G14" s="319">
        <f>IF(AND(ISBLANK(D14),ISBLANK(E14)),"",D14+E14)</f>
        <v>211</v>
      </c>
      <c r="H14" s="318">
        <f>IF(OR(ISNUMBER($G14),ISNUMBER($Q14)),(SIGN(N($G14)-N($Q14))+1)/2,"")</f>
        <v>0</v>
      </c>
      <c r="I14" s="317"/>
      <c r="K14" s="326"/>
      <c r="L14" s="325"/>
      <c r="M14" s="322">
        <v>2</v>
      </c>
      <c r="N14" s="321">
        <v>133</v>
      </c>
      <c r="O14" s="320">
        <v>79</v>
      </c>
      <c r="P14" s="320">
        <v>1</v>
      </c>
      <c r="Q14" s="319">
        <f>IF(AND(ISBLANK(N14),ISBLANK(O14)),"",N14+O14)</f>
        <v>212</v>
      </c>
      <c r="R14" s="318">
        <f>IF(ISNUMBER($H14),1-$H14,"")</f>
        <v>1</v>
      </c>
      <c r="S14" s="317"/>
    </row>
    <row r="15" spans="1:19" ht="12.75" customHeight="1" thickBot="1">
      <c r="A15" s="324" t="s">
        <v>142</v>
      </c>
      <c r="B15" s="323"/>
      <c r="C15" s="322">
        <v>3</v>
      </c>
      <c r="D15" s="321"/>
      <c r="E15" s="320"/>
      <c r="F15" s="320"/>
      <c r="G15" s="319">
        <f>IF(AND(ISBLANK(D15),ISBLANK(E15)),"",D15+E15)</f>
      </c>
      <c r="H15" s="318">
        <f>IF(OR(ISNUMBER($G15),ISNUMBER($Q15)),(SIGN(N($G15)-N($Q15))+1)/2,"")</f>
      </c>
      <c r="I15" s="317"/>
      <c r="K15" s="324" t="s">
        <v>141</v>
      </c>
      <c r="L15" s="323"/>
      <c r="M15" s="322">
        <v>3</v>
      </c>
      <c r="N15" s="321"/>
      <c r="O15" s="320"/>
      <c r="P15" s="320"/>
      <c r="Q15" s="319">
        <f>IF(AND(ISBLANK(N15),ISBLANK(O15)),"",N15+O15)</f>
      </c>
      <c r="R15" s="318">
        <f>IF(ISNUMBER($H15),1-$H15,"")</f>
      </c>
      <c r="S15" s="317"/>
    </row>
    <row r="16" spans="1:19" ht="12.75" customHeight="1">
      <c r="A16" s="316"/>
      <c r="B16" s="315"/>
      <c r="C16" s="314">
        <v>4</v>
      </c>
      <c r="D16" s="313"/>
      <c r="E16" s="312"/>
      <c r="F16" s="312"/>
      <c r="G16" s="311">
        <f>IF(AND(ISBLANK(D16),ISBLANK(E16)),"",D16+E16)</f>
      </c>
      <c r="H16" s="310">
        <f>IF(OR(ISNUMBER($G16),ISNUMBER($Q16)),(SIGN(N($G16)-N($Q16))+1)/2,"")</f>
      </c>
      <c r="I16" s="309">
        <f>IF(ISNUMBER(H17),(SIGN(1000*($H17-$R17)+$G17-$Q17)+1)/2,"")</f>
        <v>1</v>
      </c>
      <c r="K16" s="316"/>
      <c r="L16" s="315"/>
      <c r="M16" s="314">
        <v>4</v>
      </c>
      <c r="N16" s="313"/>
      <c r="O16" s="312"/>
      <c r="P16" s="312"/>
      <c r="Q16" s="311">
        <f>IF(AND(ISBLANK(N16),ISBLANK(O16)),"",N16+O16)</f>
      </c>
      <c r="R16" s="310">
        <f>IF(ISNUMBER($H16),1-$H16,"")</f>
      </c>
      <c r="S16" s="309">
        <f>IF(ISNUMBER($I16),1-$I16,"")</f>
        <v>0</v>
      </c>
    </row>
    <row r="17" spans="1:19" ht="15.75" customHeight="1" thickBot="1">
      <c r="A17" s="308">
        <v>20444</v>
      </c>
      <c r="B17" s="307"/>
      <c r="C17" s="306" t="s">
        <v>17</v>
      </c>
      <c r="D17" s="303">
        <f>IF(ISNUMBER($G17),SUM(D13:D16),"")</f>
        <v>299</v>
      </c>
      <c r="E17" s="305">
        <f>IF(ISNUMBER($G17),SUM(E13:E16),"")</f>
        <v>123</v>
      </c>
      <c r="F17" s="305">
        <f>IF(ISNUMBER($G17),SUM(F13:F16),"")</f>
        <v>6</v>
      </c>
      <c r="G17" s="304">
        <f>IF(SUM($G13:$G16)+SUM($Q13:$Q16)&gt;0,SUM(G13:G16),"")</f>
        <v>422</v>
      </c>
      <c r="H17" s="303">
        <f>IF(ISNUMBER($G17),SUM(H13:H16),"")</f>
        <v>1</v>
      </c>
      <c r="I17" s="302"/>
      <c r="K17" s="308">
        <v>12577</v>
      </c>
      <c r="L17" s="307"/>
      <c r="M17" s="306" t="s">
        <v>17</v>
      </c>
      <c r="N17" s="303">
        <f>IF(ISNUMBER($G17),SUM(N13:N16),"")</f>
        <v>262</v>
      </c>
      <c r="O17" s="305">
        <f>IF(ISNUMBER($G17),SUM(O13:O16),"")</f>
        <v>148</v>
      </c>
      <c r="P17" s="305">
        <f>IF(ISNUMBER($G17),SUM(P13:P16),"")</f>
        <v>4</v>
      </c>
      <c r="Q17" s="304">
        <f>IF(SUM($G13:$G16)+SUM($Q13:$Q16)&gt;0,SUM(Q13:Q16),"")</f>
        <v>410</v>
      </c>
      <c r="R17" s="303">
        <f>IF(ISNUMBER($G17),SUM(R13:R16),"")</f>
        <v>1</v>
      </c>
      <c r="S17" s="302"/>
    </row>
    <row r="18" spans="1:19" ht="12.75" customHeight="1">
      <c r="A18" s="333" t="s">
        <v>140</v>
      </c>
      <c r="B18" s="332"/>
      <c r="C18" s="331">
        <v>1</v>
      </c>
      <c r="D18" s="330">
        <v>154</v>
      </c>
      <c r="E18" s="329">
        <v>53</v>
      </c>
      <c r="F18" s="329">
        <v>4</v>
      </c>
      <c r="G18" s="328">
        <f>IF(AND(ISBLANK(D18),ISBLANK(E18)),"",D18+E18)</f>
        <v>207</v>
      </c>
      <c r="H18" s="327">
        <f>IF(OR(ISNUMBER($G18),ISNUMBER($Q18)),(SIGN(N($G18)-N($Q18))+1)/2,"")</f>
        <v>0</v>
      </c>
      <c r="I18" s="317"/>
      <c r="K18" s="333" t="s">
        <v>139</v>
      </c>
      <c r="L18" s="332"/>
      <c r="M18" s="331">
        <v>1</v>
      </c>
      <c r="N18" s="330">
        <v>153</v>
      </c>
      <c r="O18" s="329">
        <v>78</v>
      </c>
      <c r="P18" s="329">
        <v>0</v>
      </c>
      <c r="Q18" s="328">
        <f>IF(AND(ISBLANK(N18),ISBLANK(O18)),"",N18+O18)</f>
        <v>231</v>
      </c>
      <c r="R18" s="327">
        <f>IF(ISNUMBER($H18),1-$H18,"")</f>
        <v>1</v>
      </c>
      <c r="S18" s="317"/>
    </row>
    <row r="19" spans="1:19" ht="12.75" customHeight="1">
      <c r="A19" s="326"/>
      <c r="B19" s="325"/>
      <c r="C19" s="322">
        <v>2</v>
      </c>
      <c r="D19" s="321">
        <v>146</v>
      </c>
      <c r="E19" s="320">
        <v>89</v>
      </c>
      <c r="F19" s="320">
        <v>1</v>
      </c>
      <c r="G19" s="319">
        <f>IF(AND(ISBLANK(D19),ISBLANK(E19)),"",D19+E19)</f>
        <v>235</v>
      </c>
      <c r="H19" s="318">
        <f>IF(OR(ISNUMBER($G19),ISNUMBER($Q19)),(SIGN(N($G19)-N($Q19))+1)/2,"")</f>
        <v>1</v>
      </c>
      <c r="I19" s="317"/>
      <c r="K19" s="326"/>
      <c r="L19" s="325"/>
      <c r="M19" s="322">
        <v>2</v>
      </c>
      <c r="N19" s="321">
        <v>142</v>
      </c>
      <c r="O19" s="320">
        <v>69</v>
      </c>
      <c r="P19" s="320">
        <v>4</v>
      </c>
      <c r="Q19" s="319">
        <f>IF(AND(ISBLANK(N19),ISBLANK(O19)),"",N19+O19)</f>
        <v>211</v>
      </c>
      <c r="R19" s="318">
        <f>IF(ISNUMBER($H19),1-$H19,"")</f>
        <v>0</v>
      </c>
      <c r="S19" s="317"/>
    </row>
    <row r="20" spans="1:19" ht="12.75" customHeight="1" thickBot="1">
      <c r="A20" s="324" t="s">
        <v>138</v>
      </c>
      <c r="B20" s="323"/>
      <c r="C20" s="322">
        <v>3</v>
      </c>
      <c r="D20" s="321"/>
      <c r="E20" s="320"/>
      <c r="F20" s="320"/>
      <c r="G20" s="319">
        <f>IF(AND(ISBLANK(D20),ISBLANK(E20)),"",D20+E20)</f>
      </c>
      <c r="H20" s="318">
        <f>IF(OR(ISNUMBER($G20),ISNUMBER($Q20)),(SIGN(N($G20)-N($Q20))+1)/2,"")</f>
      </c>
      <c r="I20" s="317"/>
      <c r="K20" s="324" t="s">
        <v>84</v>
      </c>
      <c r="L20" s="323"/>
      <c r="M20" s="322">
        <v>3</v>
      </c>
      <c r="N20" s="321"/>
      <c r="O20" s="320"/>
      <c r="P20" s="320"/>
      <c r="Q20" s="319">
        <f>IF(AND(ISBLANK(N20),ISBLANK(O20)),"",N20+O20)</f>
      </c>
      <c r="R20" s="318">
        <f>IF(ISNUMBER($H20),1-$H20,"")</f>
      </c>
      <c r="S20" s="317"/>
    </row>
    <row r="21" spans="1:19" ht="12.75" customHeight="1">
      <c r="A21" s="316"/>
      <c r="B21" s="315"/>
      <c r="C21" s="314">
        <v>4</v>
      </c>
      <c r="D21" s="313"/>
      <c r="E21" s="312"/>
      <c r="F21" s="312"/>
      <c r="G21" s="311">
        <f>IF(AND(ISBLANK(D21),ISBLANK(E21)),"",D21+E21)</f>
      </c>
      <c r="H21" s="310">
        <f>IF(OR(ISNUMBER($G21),ISNUMBER($Q21)),(SIGN(N($G21)-N($Q21))+1)/2,"")</f>
      </c>
      <c r="I21" s="309">
        <f>IF(ISNUMBER(H22),(SIGN(1000*($H22-$R22)+$G22-$Q22)+1)/2,"")</f>
        <v>0.5</v>
      </c>
      <c r="K21" s="316"/>
      <c r="L21" s="315"/>
      <c r="M21" s="314">
        <v>4</v>
      </c>
      <c r="N21" s="313"/>
      <c r="O21" s="312"/>
      <c r="P21" s="312"/>
      <c r="Q21" s="311">
        <f>IF(AND(ISBLANK(N21),ISBLANK(O21)),"",N21+O21)</f>
      </c>
      <c r="R21" s="310">
        <f>IF(ISNUMBER($H21),1-$H21,"")</f>
      </c>
      <c r="S21" s="309">
        <f>IF(ISNUMBER($I21),1-$I21,"")</f>
        <v>0.5</v>
      </c>
    </row>
    <row r="22" spans="1:19" ht="15.75" customHeight="1" thickBot="1">
      <c r="A22" s="308">
        <v>18621</v>
      </c>
      <c r="B22" s="307"/>
      <c r="C22" s="306" t="s">
        <v>17</v>
      </c>
      <c r="D22" s="303">
        <f>IF(ISNUMBER($G22),SUM(D18:D21),"")</f>
        <v>300</v>
      </c>
      <c r="E22" s="305">
        <f>IF(ISNUMBER($G22),SUM(E18:E21),"")</f>
        <v>142</v>
      </c>
      <c r="F22" s="305">
        <f>IF(ISNUMBER($G22),SUM(F18:F21),"")</f>
        <v>5</v>
      </c>
      <c r="G22" s="304">
        <f>IF(SUM($G18:$G21)+SUM($Q18:$Q21)&gt;0,SUM(G18:G21),"")</f>
        <v>442</v>
      </c>
      <c r="H22" s="303">
        <f>IF(ISNUMBER($G22),SUM(H18:H21),"")</f>
        <v>1</v>
      </c>
      <c r="I22" s="302"/>
      <c r="K22" s="308">
        <v>15752</v>
      </c>
      <c r="L22" s="307"/>
      <c r="M22" s="306" t="s">
        <v>17</v>
      </c>
      <c r="N22" s="303">
        <f>IF(ISNUMBER($G22),SUM(N18:N21),"")</f>
        <v>295</v>
      </c>
      <c r="O22" s="305">
        <f>IF(ISNUMBER($G22),SUM(O18:O21),"")</f>
        <v>147</v>
      </c>
      <c r="P22" s="305">
        <f>IF(ISNUMBER($G22),SUM(P18:P21),"")</f>
        <v>4</v>
      </c>
      <c r="Q22" s="304">
        <f>IF(SUM($G18:$G21)+SUM($Q18:$Q21)&gt;0,SUM(Q18:Q21),"")</f>
        <v>442</v>
      </c>
      <c r="R22" s="303">
        <f>IF(ISNUMBER($G22),SUM(R18:R21),"")</f>
        <v>1</v>
      </c>
      <c r="S22" s="302"/>
    </row>
    <row r="23" spans="1:19" ht="12.75" customHeight="1">
      <c r="A23" s="333" t="s">
        <v>137</v>
      </c>
      <c r="B23" s="332"/>
      <c r="C23" s="331">
        <v>1</v>
      </c>
      <c r="D23" s="330">
        <v>161</v>
      </c>
      <c r="E23" s="329">
        <v>68</v>
      </c>
      <c r="F23" s="329">
        <v>5</v>
      </c>
      <c r="G23" s="328">
        <f>IF(AND(ISBLANK(D23),ISBLANK(E23)),"",D23+E23)</f>
        <v>229</v>
      </c>
      <c r="H23" s="327">
        <f>IF(OR(ISNUMBER($G23),ISNUMBER($Q23)),(SIGN(N($G23)-N($Q23))+1)/2,"")</f>
        <v>1</v>
      </c>
      <c r="I23" s="317"/>
      <c r="K23" s="333" t="s">
        <v>136</v>
      </c>
      <c r="L23" s="332"/>
      <c r="M23" s="331">
        <v>1</v>
      </c>
      <c r="N23" s="330">
        <v>153</v>
      </c>
      <c r="O23" s="329">
        <v>52</v>
      </c>
      <c r="P23" s="329">
        <v>8</v>
      </c>
      <c r="Q23" s="328">
        <f>IF(AND(ISBLANK(N23),ISBLANK(O23)),"",N23+O23)</f>
        <v>205</v>
      </c>
      <c r="R23" s="327">
        <f>IF(ISNUMBER($H23),1-$H23,"")</f>
        <v>0</v>
      </c>
      <c r="S23" s="317"/>
    </row>
    <row r="24" spans="1:19" ht="12.75" customHeight="1">
      <c r="A24" s="326"/>
      <c r="B24" s="325"/>
      <c r="C24" s="322">
        <v>2</v>
      </c>
      <c r="D24" s="321">
        <v>147</v>
      </c>
      <c r="E24" s="320">
        <v>60</v>
      </c>
      <c r="F24" s="320">
        <v>6</v>
      </c>
      <c r="G24" s="319">
        <f>IF(AND(ISBLANK(D24),ISBLANK(E24)),"",D24+E24)</f>
        <v>207</v>
      </c>
      <c r="H24" s="318">
        <f>IF(OR(ISNUMBER($G24),ISNUMBER($Q24)),(SIGN(N($G24)-N($Q24))+1)/2,"")</f>
        <v>0</v>
      </c>
      <c r="I24" s="317"/>
      <c r="K24" s="326"/>
      <c r="L24" s="325"/>
      <c r="M24" s="322">
        <v>2</v>
      </c>
      <c r="N24" s="321">
        <v>146</v>
      </c>
      <c r="O24" s="320">
        <v>66</v>
      </c>
      <c r="P24" s="320">
        <v>2</v>
      </c>
      <c r="Q24" s="319">
        <f>IF(AND(ISBLANK(N24),ISBLANK(O24)),"",N24+O24)</f>
        <v>212</v>
      </c>
      <c r="R24" s="318">
        <f>IF(ISNUMBER($H24),1-$H24,"")</f>
        <v>1</v>
      </c>
      <c r="S24" s="317"/>
    </row>
    <row r="25" spans="1:19" ht="12.75" customHeight="1" thickBot="1">
      <c r="A25" s="324" t="s">
        <v>135</v>
      </c>
      <c r="B25" s="323"/>
      <c r="C25" s="322">
        <v>3</v>
      </c>
      <c r="D25" s="321"/>
      <c r="E25" s="320"/>
      <c r="F25" s="320"/>
      <c r="G25" s="319">
        <f>IF(AND(ISBLANK(D25),ISBLANK(E25)),"",D25+E25)</f>
      </c>
      <c r="H25" s="318">
        <f>IF(OR(ISNUMBER($G25),ISNUMBER($Q25)),(SIGN(N($G25)-N($Q25))+1)/2,"")</f>
      </c>
      <c r="I25" s="317"/>
      <c r="K25" s="324" t="s">
        <v>39</v>
      </c>
      <c r="L25" s="323"/>
      <c r="M25" s="322">
        <v>3</v>
      </c>
      <c r="N25" s="321"/>
      <c r="O25" s="320"/>
      <c r="P25" s="320"/>
      <c r="Q25" s="319">
        <f>IF(AND(ISBLANK(N25),ISBLANK(O25)),"",N25+O25)</f>
      </c>
      <c r="R25" s="318">
        <f>IF(ISNUMBER($H25),1-$H25,"")</f>
      </c>
      <c r="S25" s="317"/>
    </row>
    <row r="26" spans="1:19" ht="12.75" customHeight="1">
      <c r="A26" s="316"/>
      <c r="B26" s="315"/>
      <c r="C26" s="314">
        <v>4</v>
      </c>
      <c r="D26" s="313"/>
      <c r="E26" s="312"/>
      <c r="F26" s="312"/>
      <c r="G26" s="311">
        <f>IF(AND(ISBLANK(D26),ISBLANK(E26)),"",D26+E26)</f>
      </c>
      <c r="H26" s="310">
        <f>IF(OR(ISNUMBER($G26),ISNUMBER($Q26)),(SIGN(N($G26)-N($Q26))+1)/2,"")</f>
      </c>
      <c r="I26" s="309">
        <f>IF(ISNUMBER(H27),(SIGN(1000*($H27-$R27)+$G27-$Q27)+1)/2,"")</f>
        <v>1</v>
      </c>
      <c r="K26" s="316"/>
      <c r="L26" s="315"/>
      <c r="M26" s="314">
        <v>4</v>
      </c>
      <c r="N26" s="313"/>
      <c r="O26" s="312"/>
      <c r="P26" s="312"/>
      <c r="Q26" s="311">
        <f>IF(AND(ISBLANK(N26),ISBLANK(O26)),"",N26+O26)</f>
      </c>
      <c r="R26" s="310">
        <f>IF(ISNUMBER($H26),1-$H26,"")</f>
      </c>
      <c r="S26" s="309">
        <f>IF(ISNUMBER($I26),1-$I26,"")</f>
        <v>0</v>
      </c>
    </row>
    <row r="27" spans="1:19" ht="15.75" customHeight="1" thickBot="1">
      <c r="A27" s="308">
        <v>15733</v>
      </c>
      <c r="B27" s="307"/>
      <c r="C27" s="306" t="s">
        <v>17</v>
      </c>
      <c r="D27" s="303">
        <f>IF(ISNUMBER($G27),SUM(D23:D26),"")</f>
        <v>308</v>
      </c>
      <c r="E27" s="305">
        <f>IF(ISNUMBER($G27),SUM(E23:E26),"")</f>
        <v>128</v>
      </c>
      <c r="F27" s="305">
        <f>IF(ISNUMBER($G27),SUM(F23:F26),"")</f>
        <v>11</v>
      </c>
      <c r="G27" s="304">
        <f>IF(SUM($G23:$G26)+SUM($Q23:$Q26)&gt;0,SUM(G23:G26),"")</f>
        <v>436</v>
      </c>
      <c r="H27" s="303">
        <f>IF(ISNUMBER($G27),SUM(H23:H26),"")</f>
        <v>1</v>
      </c>
      <c r="I27" s="302"/>
      <c r="K27" s="308">
        <v>15286</v>
      </c>
      <c r="L27" s="307"/>
      <c r="M27" s="306" t="s">
        <v>17</v>
      </c>
      <c r="N27" s="303">
        <f>IF(ISNUMBER($G27),SUM(N23:N26),"")</f>
        <v>299</v>
      </c>
      <c r="O27" s="305">
        <f>IF(ISNUMBER($G27),SUM(O23:O26),"")</f>
        <v>118</v>
      </c>
      <c r="P27" s="305">
        <f>IF(ISNUMBER($G27),SUM(P23:P26),"")</f>
        <v>10</v>
      </c>
      <c r="Q27" s="304">
        <f>IF(SUM($G23:$G26)+SUM($Q23:$Q26)&gt;0,SUM(Q23:Q26),"")</f>
        <v>417</v>
      </c>
      <c r="R27" s="303">
        <f>IF(ISNUMBER($G27),SUM(R23:R26),"")</f>
        <v>1</v>
      </c>
      <c r="S27" s="302"/>
    </row>
    <row r="28" spans="1:19" ht="12.75" customHeight="1">
      <c r="A28" s="333" t="s">
        <v>134</v>
      </c>
      <c r="B28" s="332"/>
      <c r="C28" s="331">
        <v>1</v>
      </c>
      <c r="D28" s="330">
        <v>139</v>
      </c>
      <c r="E28" s="329">
        <v>90</v>
      </c>
      <c r="F28" s="329">
        <v>1</v>
      </c>
      <c r="G28" s="328">
        <f>IF(AND(ISBLANK(D28),ISBLANK(E28)),"",D28+E28)</f>
        <v>229</v>
      </c>
      <c r="H28" s="327">
        <f>IF(OR(ISNUMBER($G28),ISNUMBER($Q28)),(SIGN(N($G28)-N($Q28))+1)/2,"")</f>
        <v>1</v>
      </c>
      <c r="I28" s="317"/>
      <c r="K28" s="333" t="s">
        <v>133</v>
      </c>
      <c r="L28" s="332"/>
      <c r="M28" s="331">
        <v>1</v>
      </c>
      <c r="N28" s="330">
        <v>140</v>
      </c>
      <c r="O28" s="329">
        <v>62</v>
      </c>
      <c r="P28" s="329">
        <v>0</v>
      </c>
      <c r="Q28" s="328">
        <f>IF(AND(ISBLANK(N28),ISBLANK(O28)),"",N28+O28)</f>
        <v>202</v>
      </c>
      <c r="R28" s="327">
        <f>IF(ISNUMBER($H28),1-$H28,"")</f>
        <v>0</v>
      </c>
      <c r="S28" s="317"/>
    </row>
    <row r="29" spans="1:19" ht="12.75" customHeight="1">
      <c r="A29" s="326"/>
      <c r="B29" s="325"/>
      <c r="C29" s="322">
        <v>2</v>
      </c>
      <c r="D29" s="321">
        <v>148</v>
      </c>
      <c r="E29" s="320">
        <v>44</v>
      </c>
      <c r="F29" s="320">
        <v>6</v>
      </c>
      <c r="G29" s="319">
        <f>IF(AND(ISBLANK(D29),ISBLANK(E29)),"",D29+E29)</f>
        <v>192</v>
      </c>
      <c r="H29" s="318">
        <f>IF(OR(ISNUMBER($G29),ISNUMBER($Q29)),(SIGN(N($G29)-N($Q29))+1)/2,"")</f>
        <v>0</v>
      </c>
      <c r="I29" s="317"/>
      <c r="K29" s="326"/>
      <c r="L29" s="325"/>
      <c r="M29" s="322">
        <v>2</v>
      </c>
      <c r="N29" s="321">
        <v>148</v>
      </c>
      <c r="O29" s="320">
        <v>50</v>
      </c>
      <c r="P29" s="320">
        <v>4</v>
      </c>
      <c r="Q29" s="319">
        <f>IF(AND(ISBLANK(N29),ISBLANK(O29)),"",N29+O29)</f>
        <v>198</v>
      </c>
      <c r="R29" s="318">
        <f>IF(ISNUMBER($H29),1-$H29,"")</f>
        <v>1</v>
      </c>
      <c r="S29" s="317"/>
    </row>
    <row r="30" spans="1:19" ht="12.75" customHeight="1" thickBot="1">
      <c r="A30" s="324" t="s">
        <v>129</v>
      </c>
      <c r="B30" s="323"/>
      <c r="C30" s="322">
        <v>3</v>
      </c>
      <c r="D30" s="321"/>
      <c r="E30" s="320"/>
      <c r="F30" s="320"/>
      <c r="G30" s="319">
        <f>IF(AND(ISBLANK(D30),ISBLANK(E30)),"",D30+E30)</f>
      </c>
      <c r="H30" s="318">
        <f>IF(OR(ISNUMBER($G30),ISNUMBER($Q30)),(SIGN(N($G30)-N($Q30))+1)/2,"")</f>
      </c>
      <c r="I30" s="317"/>
      <c r="K30" s="324" t="s">
        <v>83</v>
      </c>
      <c r="L30" s="323"/>
      <c r="M30" s="322">
        <v>3</v>
      </c>
      <c r="N30" s="321"/>
      <c r="O30" s="320"/>
      <c r="P30" s="320"/>
      <c r="Q30" s="319">
        <f>IF(AND(ISBLANK(N30),ISBLANK(O30)),"",N30+O30)</f>
      </c>
      <c r="R30" s="318">
        <f>IF(ISNUMBER($H30),1-$H30,"")</f>
      </c>
      <c r="S30" s="317"/>
    </row>
    <row r="31" spans="1:19" ht="12.75" customHeight="1">
      <c r="A31" s="316"/>
      <c r="B31" s="315"/>
      <c r="C31" s="314">
        <v>4</v>
      </c>
      <c r="D31" s="313"/>
      <c r="E31" s="312"/>
      <c r="F31" s="312"/>
      <c r="G31" s="311">
        <f>IF(AND(ISBLANK(D31),ISBLANK(E31)),"",D31+E31)</f>
      </c>
      <c r="H31" s="310">
        <f>IF(OR(ISNUMBER($G31),ISNUMBER($Q31)),(SIGN(N($G31)-N($Q31))+1)/2,"")</f>
      </c>
      <c r="I31" s="309">
        <f>IF(ISNUMBER(H32),(SIGN(1000*($H32-$R32)+$G32-$Q32)+1)/2,"")</f>
        <v>1</v>
      </c>
      <c r="K31" s="316"/>
      <c r="L31" s="315"/>
      <c r="M31" s="314">
        <v>4</v>
      </c>
      <c r="N31" s="313"/>
      <c r="O31" s="312"/>
      <c r="P31" s="312"/>
      <c r="Q31" s="311">
        <f>IF(AND(ISBLANK(N31),ISBLANK(O31)),"",N31+O31)</f>
      </c>
      <c r="R31" s="310">
        <f>IF(ISNUMBER($H31),1-$H31,"")</f>
      </c>
      <c r="S31" s="309">
        <f>IF(ISNUMBER($I31),1-$I31,"")</f>
        <v>0</v>
      </c>
    </row>
    <row r="32" spans="1:19" ht="15.75" customHeight="1" thickBot="1">
      <c r="A32" s="308">
        <v>1198</v>
      </c>
      <c r="B32" s="307"/>
      <c r="C32" s="306" t="s">
        <v>17</v>
      </c>
      <c r="D32" s="303">
        <f>IF(ISNUMBER($G32),SUM(D28:D31),"")</f>
        <v>287</v>
      </c>
      <c r="E32" s="305">
        <f>IF(ISNUMBER($G32),SUM(E28:E31),"")</f>
        <v>134</v>
      </c>
      <c r="F32" s="305">
        <f>IF(ISNUMBER($G32),SUM(F28:F31),"")</f>
        <v>7</v>
      </c>
      <c r="G32" s="304">
        <f>IF(SUM($G28:$G31)+SUM($Q28:$Q31)&gt;0,SUM(G28:G31),"")</f>
        <v>421</v>
      </c>
      <c r="H32" s="303">
        <f>IF(ISNUMBER($G32),SUM(H28:H31),"")</f>
        <v>1</v>
      </c>
      <c r="I32" s="302"/>
      <c r="K32" s="308">
        <v>1900</v>
      </c>
      <c r="L32" s="307"/>
      <c r="M32" s="306" t="s">
        <v>17</v>
      </c>
      <c r="N32" s="303">
        <f>IF(ISNUMBER($G32),SUM(N28:N31),"")</f>
        <v>288</v>
      </c>
      <c r="O32" s="305">
        <f>IF(ISNUMBER($G32),SUM(O28:O31),"")</f>
        <v>112</v>
      </c>
      <c r="P32" s="305">
        <f>IF(ISNUMBER($G32),SUM(P28:P31),"")</f>
        <v>4</v>
      </c>
      <c r="Q32" s="304">
        <f>IF(SUM($G28:$G31)+SUM($Q28:$Q31)&gt;0,SUM(Q28:Q31),"")</f>
        <v>400</v>
      </c>
      <c r="R32" s="303">
        <f>IF(ISNUMBER($G32),SUM(R28:R31),"")</f>
        <v>1</v>
      </c>
      <c r="S32" s="302"/>
    </row>
    <row r="33" spans="1:19" ht="12.75" customHeight="1">
      <c r="A33" s="333" t="s">
        <v>132</v>
      </c>
      <c r="B33" s="332"/>
      <c r="C33" s="331">
        <v>1</v>
      </c>
      <c r="D33" s="330">
        <v>135</v>
      </c>
      <c r="E33" s="329">
        <v>70</v>
      </c>
      <c r="F33" s="329">
        <v>5</v>
      </c>
      <c r="G33" s="328">
        <f>IF(AND(ISBLANK(D33),ISBLANK(E33)),"",D33+E33)</f>
        <v>205</v>
      </c>
      <c r="H33" s="327">
        <f>IF(OR(ISNUMBER($G33),ISNUMBER($Q33)),(SIGN(N($G33)-N($Q33))+1)/2,"")</f>
        <v>0</v>
      </c>
      <c r="I33" s="317"/>
      <c r="K33" s="333" t="s">
        <v>131</v>
      </c>
      <c r="L33" s="332"/>
      <c r="M33" s="331">
        <v>1</v>
      </c>
      <c r="N33" s="330">
        <v>154</v>
      </c>
      <c r="O33" s="329">
        <v>69</v>
      </c>
      <c r="P33" s="329">
        <v>4</v>
      </c>
      <c r="Q33" s="328">
        <f>IF(AND(ISBLANK(N33),ISBLANK(O33)),"",N33+O33)</f>
        <v>223</v>
      </c>
      <c r="R33" s="327">
        <f>IF(ISNUMBER($H33),1-$H33,"")</f>
        <v>1</v>
      </c>
      <c r="S33" s="317"/>
    </row>
    <row r="34" spans="1:19" ht="12.75" customHeight="1">
      <c r="A34" s="326"/>
      <c r="B34" s="325"/>
      <c r="C34" s="322">
        <v>2</v>
      </c>
      <c r="D34" s="321">
        <v>155</v>
      </c>
      <c r="E34" s="320">
        <v>72</v>
      </c>
      <c r="F34" s="320">
        <v>3</v>
      </c>
      <c r="G34" s="319">
        <f>IF(AND(ISBLANK(D34),ISBLANK(E34)),"",D34+E34)</f>
        <v>227</v>
      </c>
      <c r="H34" s="318">
        <f>IF(OR(ISNUMBER($G34),ISNUMBER($Q34)),(SIGN(N($G34)-N($Q34))+1)/2,"")</f>
        <v>1</v>
      </c>
      <c r="I34" s="317"/>
      <c r="K34" s="326"/>
      <c r="L34" s="325"/>
      <c r="M34" s="322">
        <v>2</v>
      </c>
      <c r="N34" s="321">
        <v>152</v>
      </c>
      <c r="O34" s="320">
        <v>54</v>
      </c>
      <c r="P34" s="320">
        <v>4</v>
      </c>
      <c r="Q34" s="319">
        <f>IF(AND(ISBLANK(N34),ISBLANK(O34)),"",N34+O34)</f>
        <v>206</v>
      </c>
      <c r="R34" s="318">
        <f>IF(ISNUMBER($H34),1-$H34,"")</f>
        <v>0</v>
      </c>
      <c r="S34" s="317"/>
    </row>
    <row r="35" spans="1:19" ht="12.75" customHeight="1" thickBot="1">
      <c r="A35" s="324" t="s">
        <v>130</v>
      </c>
      <c r="B35" s="323"/>
      <c r="C35" s="322">
        <v>3</v>
      </c>
      <c r="D35" s="321"/>
      <c r="E35" s="320"/>
      <c r="F35" s="320"/>
      <c r="G35" s="319">
        <f>IF(AND(ISBLANK(D35),ISBLANK(E35)),"",D35+E35)</f>
      </c>
      <c r="H35" s="318">
        <f>IF(OR(ISNUMBER($G35),ISNUMBER($Q35)),(SIGN(N($G35)-N($Q35))+1)/2,"")</f>
      </c>
      <c r="I35" s="317"/>
      <c r="K35" s="324" t="s">
        <v>129</v>
      </c>
      <c r="L35" s="323"/>
      <c r="M35" s="322">
        <v>3</v>
      </c>
      <c r="N35" s="321"/>
      <c r="O35" s="320"/>
      <c r="P35" s="320"/>
      <c r="Q35" s="319">
        <f>IF(AND(ISBLANK(N35),ISBLANK(O35)),"",N35+O35)</f>
      </c>
      <c r="R35" s="318">
        <f>IF(ISNUMBER($H35),1-$H35,"")</f>
      </c>
      <c r="S35" s="317"/>
    </row>
    <row r="36" spans="1:19" ht="12.75" customHeight="1">
      <c r="A36" s="316"/>
      <c r="B36" s="315"/>
      <c r="C36" s="314">
        <v>4</v>
      </c>
      <c r="D36" s="313"/>
      <c r="E36" s="312"/>
      <c r="F36" s="312"/>
      <c r="G36" s="311">
        <f>IF(AND(ISBLANK(D36),ISBLANK(E36)),"",D36+E36)</f>
      </c>
      <c r="H36" s="310">
        <f>IF(OR(ISNUMBER($G36),ISNUMBER($Q36)),(SIGN(N($G36)-N($Q36))+1)/2,"")</f>
      </c>
      <c r="I36" s="309">
        <f>IF(ISNUMBER(H37),(SIGN(1000*($H37-$R37)+$G37-$Q37)+1)/2,"")</f>
        <v>1</v>
      </c>
      <c r="K36" s="316"/>
      <c r="L36" s="315"/>
      <c r="M36" s="314">
        <v>4</v>
      </c>
      <c r="N36" s="313"/>
      <c r="O36" s="312"/>
      <c r="P36" s="312"/>
      <c r="Q36" s="311">
        <f>IF(AND(ISBLANK(N36),ISBLANK(O36)),"",N36+O36)</f>
      </c>
      <c r="R36" s="310">
        <f>IF(ISNUMBER($H36),1-$H36,"")</f>
      </c>
      <c r="S36" s="309">
        <f>IF(ISNUMBER($I36),1-$I36,"")</f>
        <v>0</v>
      </c>
    </row>
    <row r="37" spans="1:19" ht="15.75" customHeight="1" thickBot="1">
      <c r="A37" s="308">
        <v>1065</v>
      </c>
      <c r="B37" s="307"/>
      <c r="C37" s="306" t="s">
        <v>17</v>
      </c>
      <c r="D37" s="303">
        <f>IF(ISNUMBER($G37),SUM(D33:D36),"")</f>
        <v>290</v>
      </c>
      <c r="E37" s="305">
        <f>IF(ISNUMBER($G37),SUM(E33:E36),"")</f>
        <v>142</v>
      </c>
      <c r="F37" s="305">
        <f>IF(ISNUMBER($G37),SUM(F33:F36),"")</f>
        <v>8</v>
      </c>
      <c r="G37" s="304">
        <f>IF(SUM($G33:$G36)+SUM($Q33:$Q36)&gt;0,SUM(G33:G36),"")</f>
        <v>432</v>
      </c>
      <c r="H37" s="303">
        <f>IF(ISNUMBER($G37),SUM(H33:H36),"")</f>
        <v>1</v>
      </c>
      <c r="I37" s="302"/>
      <c r="K37" s="308">
        <v>4982</v>
      </c>
      <c r="L37" s="307"/>
      <c r="M37" s="306" t="s">
        <v>17</v>
      </c>
      <c r="N37" s="303">
        <f>IF(ISNUMBER($G37),SUM(N33:N36),"")</f>
        <v>306</v>
      </c>
      <c r="O37" s="305">
        <f>IF(ISNUMBER($G37),SUM(O33:O36),"")</f>
        <v>123</v>
      </c>
      <c r="P37" s="305">
        <f>IF(ISNUMBER($G37),SUM(P33:P36),"")</f>
        <v>8</v>
      </c>
      <c r="Q37" s="304">
        <f>IF(SUM($G33:$G36)+SUM($Q33:$Q36)&gt;0,SUM(Q33:Q36),"")</f>
        <v>429</v>
      </c>
      <c r="R37" s="303">
        <f>IF(ISNUMBER($G37),SUM(R33:R36),"")</f>
        <v>1</v>
      </c>
      <c r="S37" s="302"/>
    </row>
    <row r="38" ht="4.5" customHeight="1" thickBot="1"/>
    <row r="39" spans="1:19" ht="19.5" customHeight="1" thickBot="1">
      <c r="A39" s="301"/>
      <c r="B39" s="300"/>
      <c r="C39" s="299" t="s">
        <v>44</v>
      </c>
      <c r="D39" s="298">
        <f>IF(ISNUMBER($G39),SUM(D12,D17,D22,D27,D32,D37),"")</f>
        <v>1766</v>
      </c>
      <c r="E39" s="297">
        <f>IF(ISNUMBER($G39),SUM(E12,E17,E22,E27,E32,E37),"")</f>
        <v>764</v>
      </c>
      <c r="F39" s="297">
        <f>IF(ISNUMBER($G39),SUM(F12,F17,F22,F27,F32,F37),"")</f>
        <v>53</v>
      </c>
      <c r="G39" s="296">
        <f>IF(SUM($G$8:$G$37)+SUM($Q$8:$Q$37)&gt;0,SUM(G12,G17,G22,G27,G32,G37),"")</f>
        <v>2530</v>
      </c>
      <c r="H39" s="295">
        <f>IF(SUM($G$8:$G$37)+SUM($Q$8:$Q$37)&gt;0,SUM(H12,H17,H22,H27,H32,H37),"")</f>
        <v>5</v>
      </c>
      <c r="I39" s="294">
        <f>IF(ISNUMBER($G39),(SIGN($G39-$Q39)+1)/IF(COUNT(I$11,I$16,I$21,I$26,I$31,I$36)&gt;3,1,2),"")</f>
        <v>2</v>
      </c>
      <c r="K39" s="301"/>
      <c r="L39" s="300"/>
      <c r="M39" s="299" t="s">
        <v>44</v>
      </c>
      <c r="N39" s="298">
        <f>IF(ISNUMBER($G39),SUM(N12,N17,N22,N27,N32,N37),"")</f>
        <v>1746</v>
      </c>
      <c r="O39" s="297">
        <f>IF(ISNUMBER($G39),SUM(O12,O17,O22,O27,O32,O37),"")</f>
        <v>780</v>
      </c>
      <c r="P39" s="297">
        <f>IF(ISNUMBER($G39),SUM(P12,P17,P22,P27,P32,P37),"")</f>
        <v>35</v>
      </c>
      <c r="Q39" s="296">
        <f>IF(SUM($G$8:$G$37)+SUM($Q$8:$Q$37)&gt;0,SUM(Q12,Q17,Q22,Q27,Q32,Q37),"")</f>
        <v>2526</v>
      </c>
      <c r="R39" s="295">
        <f>IF(SUM($G$8:$G$37)+SUM($Q$8:$Q$37)&gt;0,SUM(R12,R17,R22,R27,R32,R37),"")</f>
        <v>7</v>
      </c>
      <c r="S39" s="29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85"/>
      <c r="B41" s="287" t="s">
        <v>45</v>
      </c>
      <c r="C41" s="293" t="s">
        <v>128</v>
      </c>
      <c r="D41" s="293"/>
      <c r="E41" s="293"/>
      <c r="G41" s="292"/>
      <c r="H41" s="292"/>
      <c r="I41" s="291">
        <f>IF(ISNUMBER(I$39),SUM(I11,I16,I21,I26,I31,I36,I39),"")</f>
        <v>6.5</v>
      </c>
      <c r="K41" s="285"/>
      <c r="L41" s="287" t="s">
        <v>45</v>
      </c>
      <c r="M41" s="293" t="s">
        <v>127</v>
      </c>
      <c r="N41" s="293"/>
      <c r="O41" s="293"/>
      <c r="Q41" s="292" t="s">
        <v>47</v>
      </c>
      <c r="R41" s="292"/>
      <c r="S41" s="291">
        <f>IF(ISNUMBER(S$39),SUM(S11,S16,S21,S26,S31,S36,S39),"")</f>
        <v>1.5</v>
      </c>
    </row>
    <row r="42" spans="1:19" ht="18" customHeight="1">
      <c r="A42" s="285"/>
      <c r="B42" s="287" t="s">
        <v>49</v>
      </c>
      <c r="C42" s="290"/>
      <c r="D42" s="290"/>
      <c r="E42" s="290"/>
      <c r="G42" s="289"/>
      <c r="H42" s="289"/>
      <c r="I42" s="289"/>
      <c r="K42" s="285"/>
      <c r="L42" s="287" t="s">
        <v>49</v>
      </c>
      <c r="M42" s="290"/>
      <c r="N42" s="290"/>
      <c r="O42" s="290"/>
      <c r="Q42" s="289"/>
      <c r="R42" s="289"/>
      <c r="S42" s="289"/>
    </row>
    <row r="43" spans="1:19" ht="19.5" customHeight="1">
      <c r="A43" s="287" t="s">
        <v>50</v>
      </c>
      <c r="B43" s="287" t="s">
        <v>51</v>
      </c>
      <c r="C43" s="286" t="s">
        <v>126</v>
      </c>
      <c r="D43" s="286"/>
      <c r="E43" s="286"/>
      <c r="F43" s="286"/>
      <c r="G43" s="286"/>
      <c r="H43" s="286"/>
      <c r="I43" s="287"/>
      <c r="J43" s="287"/>
      <c r="K43" s="287" t="s">
        <v>53</v>
      </c>
      <c r="L43" s="288" t="s">
        <v>125</v>
      </c>
      <c r="M43" s="288"/>
      <c r="O43" s="287" t="s">
        <v>49</v>
      </c>
      <c r="P43" s="286"/>
      <c r="Q43" s="286"/>
      <c r="R43" s="286"/>
      <c r="S43" s="286"/>
    </row>
    <row r="44" spans="5:8" ht="9.75" customHeight="1">
      <c r="E44" s="285"/>
      <c r="H44" s="285"/>
    </row>
    <row r="45" ht="30" customHeight="1">
      <c r="A45" s="284" t="str">
        <f>"Technické podmínky utkání:   "&amp;$B$3&amp;IF(ISBLANK($B$3),""," – ")&amp;$L$3</f>
        <v>Technické podmínky utkání:   KK Slavoj Praha  B – KK Kosmonosy B B</v>
      </c>
    </row>
    <row r="46" spans="2:11" ht="19.5" customHeight="1">
      <c r="B46" s="279" t="s">
        <v>55</v>
      </c>
      <c r="C46" s="283">
        <v>0.7291666666666666</v>
      </c>
      <c r="D46" s="282"/>
      <c r="I46" s="279" t="s">
        <v>56</v>
      </c>
      <c r="J46" s="282">
        <v>20</v>
      </c>
      <c r="K46" s="282"/>
    </row>
    <row r="47" spans="2:19" ht="19.5" customHeight="1">
      <c r="B47" s="279" t="s">
        <v>57</v>
      </c>
      <c r="C47" s="281">
        <v>0.8402777777777778</v>
      </c>
      <c r="D47" s="280"/>
      <c r="I47" s="279" t="s">
        <v>58</v>
      </c>
      <c r="J47" s="280">
        <v>8</v>
      </c>
      <c r="K47" s="280"/>
      <c r="P47" s="279" t="s">
        <v>59</v>
      </c>
      <c r="Q47" s="278">
        <v>43317</v>
      </c>
      <c r="R47" s="277"/>
      <c r="S47" s="277"/>
    </row>
    <row r="48" ht="9.75" customHeight="1"/>
    <row r="49" spans="1:19" ht="15" customHeight="1">
      <c r="A49" s="241" t="s">
        <v>60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39"/>
    </row>
    <row r="50" spans="1:19" ht="81" customHeight="1">
      <c r="A50" s="238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6"/>
    </row>
    <row r="51" ht="4.5" customHeight="1"/>
    <row r="52" spans="1:19" ht="15" customHeight="1">
      <c r="A52" s="241" t="s">
        <v>62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39"/>
    </row>
    <row r="53" spans="1:19" ht="6" customHeight="1">
      <c r="A53" s="276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73"/>
    </row>
    <row r="54" spans="1:19" ht="21" customHeight="1">
      <c r="A54" s="275" t="s">
        <v>5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74" t="s">
        <v>7</v>
      </c>
      <c r="L54" s="257"/>
      <c r="M54" s="257"/>
      <c r="N54" s="257"/>
      <c r="O54" s="257"/>
      <c r="P54" s="257"/>
      <c r="Q54" s="257"/>
      <c r="R54" s="257"/>
      <c r="S54" s="273"/>
    </row>
    <row r="55" spans="1:19" ht="21" customHeight="1">
      <c r="A55" s="272"/>
      <c r="B55" s="269" t="s">
        <v>63</v>
      </c>
      <c r="C55" s="268"/>
      <c r="D55" s="270"/>
      <c r="E55" s="269" t="s">
        <v>64</v>
      </c>
      <c r="F55" s="268"/>
      <c r="G55" s="268"/>
      <c r="H55" s="268"/>
      <c r="I55" s="270"/>
      <c r="J55" s="257"/>
      <c r="K55" s="271"/>
      <c r="L55" s="269" t="s">
        <v>63</v>
      </c>
      <c r="M55" s="268"/>
      <c r="N55" s="270"/>
      <c r="O55" s="269" t="s">
        <v>64</v>
      </c>
      <c r="P55" s="268"/>
      <c r="Q55" s="268"/>
      <c r="R55" s="268"/>
      <c r="S55" s="267"/>
    </row>
    <row r="56" spans="1:19" ht="21" customHeight="1">
      <c r="A56" s="266" t="s">
        <v>65</v>
      </c>
      <c r="B56" s="262" t="s">
        <v>66</v>
      </c>
      <c r="C56" s="264"/>
      <c r="D56" s="263" t="s">
        <v>67</v>
      </c>
      <c r="E56" s="262" t="s">
        <v>66</v>
      </c>
      <c r="F56" s="261"/>
      <c r="G56" s="261"/>
      <c r="H56" s="260"/>
      <c r="I56" s="263" t="s">
        <v>67</v>
      </c>
      <c r="J56" s="257"/>
      <c r="K56" s="265" t="s">
        <v>65</v>
      </c>
      <c r="L56" s="262" t="s">
        <v>66</v>
      </c>
      <c r="M56" s="264"/>
      <c r="N56" s="263" t="s">
        <v>67</v>
      </c>
      <c r="O56" s="262" t="s">
        <v>66</v>
      </c>
      <c r="P56" s="261"/>
      <c r="Q56" s="261"/>
      <c r="R56" s="260"/>
      <c r="S56" s="259" t="s">
        <v>67</v>
      </c>
    </row>
    <row r="57" spans="1:19" ht="21" customHeight="1">
      <c r="A57" s="258"/>
      <c r="B57" s="254"/>
      <c r="C57" s="252"/>
      <c r="D57" s="255"/>
      <c r="E57" s="254"/>
      <c r="F57" s="253"/>
      <c r="G57" s="253"/>
      <c r="H57" s="252"/>
      <c r="I57" s="255"/>
      <c r="J57" s="257"/>
      <c r="K57" s="256"/>
      <c r="L57" s="254"/>
      <c r="M57" s="252"/>
      <c r="N57" s="255"/>
      <c r="O57" s="254"/>
      <c r="P57" s="253"/>
      <c r="Q57" s="253"/>
      <c r="R57" s="252"/>
      <c r="S57" s="251"/>
    </row>
    <row r="58" spans="1:19" ht="21" customHeight="1">
      <c r="A58" s="258"/>
      <c r="B58" s="254"/>
      <c r="C58" s="252"/>
      <c r="D58" s="255"/>
      <c r="E58" s="254"/>
      <c r="F58" s="253"/>
      <c r="G58" s="253"/>
      <c r="H58" s="252"/>
      <c r="I58" s="255"/>
      <c r="J58" s="257"/>
      <c r="K58" s="256"/>
      <c r="L58" s="254"/>
      <c r="M58" s="252"/>
      <c r="N58" s="255"/>
      <c r="O58" s="254"/>
      <c r="P58" s="253"/>
      <c r="Q58" s="253"/>
      <c r="R58" s="252"/>
      <c r="S58" s="251"/>
    </row>
    <row r="59" spans="1:19" ht="12" customHeight="1">
      <c r="A59" s="250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8"/>
    </row>
    <row r="60" ht="4.5" customHeight="1"/>
    <row r="61" spans="1:19" ht="15" customHeight="1">
      <c r="A61" s="247" t="s">
        <v>68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5"/>
    </row>
    <row r="62" spans="1:19" ht="81" customHeight="1">
      <c r="A62" s="244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2"/>
    </row>
    <row r="63" ht="4.5" customHeight="1"/>
    <row r="64" spans="1:19" ht="15" customHeight="1">
      <c r="A64" s="241" t="s">
        <v>70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39"/>
    </row>
    <row r="65" spans="1:19" ht="81" customHeight="1">
      <c r="A65" s="238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6"/>
    </row>
    <row r="66" spans="1:8" ht="30" customHeight="1">
      <c r="A66" s="235"/>
      <c r="B66" s="234" t="s">
        <v>71</v>
      </c>
      <c r="C66" s="232"/>
      <c r="D66" s="232"/>
      <c r="E66" s="232"/>
      <c r="F66" s="232"/>
      <c r="G66" s="232"/>
      <c r="H66" s="232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00" customWidth="1"/>
    <col min="2" max="2" width="15.7109375" style="100" customWidth="1"/>
    <col min="3" max="3" width="5.7109375" style="100" customWidth="1"/>
    <col min="4" max="5" width="6.7109375" style="100" customWidth="1"/>
    <col min="6" max="6" width="4.7109375" style="100" customWidth="1"/>
    <col min="7" max="7" width="6.7109375" style="100" customWidth="1"/>
    <col min="8" max="8" width="6.28125" style="100" customWidth="1"/>
    <col min="9" max="9" width="6.7109375" style="100" customWidth="1"/>
    <col min="10" max="10" width="1.7109375" style="100" customWidth="1"/>
    <col min="11" max="11" width="10.7109375" style="100" customWidth="1"/>
    <col min="12" max="12" width="15.7109375" style="100" customWidth="1"/>
    <col min="13" max="13" width="5.7109375" style="100" customWidth="1"/>
    <col min="14" max="15" width="6.7109375" style="100" customWidth="1"/>
    <col min="16" max="16" width="4.7109375" style="100" customWidth="1"/>
    <col min="17" max="17" width="6.7109375" style="100" customWidth="1"/>
    <col min="18" max="18" width="6.28125" style="100" customWidth="1"/>
    <col min="19" max="19" width="6.7109375" style="100" customWidth="1"/>
    <col min="20" max="16384" width="9.140625" style="100" customWidth="1"/>
  </cols>
  <sheetData>
    <row r="1" spans="2:19" ht="26.25">
      <c r="B1" s="230" t="s">
        <v>0</v>
      </c>
      <c r="C1" s="230"/>
      <c r="D1" s="229" t="s">
        <v>1</v>
      </c>
      <c r="E1" s="229"/>
      <c r="F1" s="229"/>
      <c r="G1" s="229"/>
      <c r="H1" s="229"/>
      <c r="I1" s="229"/>
      <c r="K1" s="148" t="s">
        <v>2</v>
      </c>
      <c r="L1" s="228" t="s">
        <v>175</v>
      </c>
      <c r="M1" s="228"/>
      <c r="N1" s="228"/>
      <c r="O1" s="227" t="s">
        <v>4</v>
      </c>
      <c r="P1" s="227"/>
      <c r="Q1" s="226">
        <v>42783</v>
      </c>
      <c r="R1" s="225"/>
      <c r="S1" s="225"/>
    </row>
    <row r="2" spans="2:3" ht="6" customHeight="1" thickBot="1">
      <c r="B2" s="224"/>
      <c r="C2" s="224"/>
    </row>
    <row r="3" spans="1:19" ht="19.5" customHeight="1" thickBot="1">
      <c r="A3" s="223" t="s">
        <v>5</v>
      </c>
      <c r="B3" s="222" t="s">
        <v>174</v>
      </c>
      <c r="C3" s="221"/>
      <c r="D3" s="221"/>
      <c r="E3" s="221"/>
      <c r="F3" s="221"/>
      <c r="G3" s="221"/>
      <c r="H3" s="221"/>
      <c r="I3" s="220"/>
      <c r="K3" s="223" t="s">
        <v>7</v>
      </c>
      <c r="L3" s="222" t="s">
        <v>173</v>
      </c>
      <c r="M3" s="221"/>
      <c r="N3" s="221"/>
      <c r="O3" s="221"/>
      <c r="P3" s="221"/>
      <c r="Q3" s="221"/>
      <c r="R3" s="221"/>
      <c r="S3" s="220"/>
    </row>
    <row r="4" ht="4.5" customHeight="1" thickBot="1"/>
    <row r="5" spans="1:19" ht="12.75" customHeight="1">
      <c r="A5" s="219" t="s">
        <v>9</v>
      </c>
      <c r="B5" s="218"/>
      <c r="C5" s="217" t="s">
        <v>10</v>
      </c>
      <c r="D5" s="216" t="s">
        <v>11</v>
      </c>
      <c r="E5" s="215"/>
      <c r="F5" s="215"/>
      <c r="G5" s="214"/>
      <c r="H5" s="213" t="s">
        <v>12</v>
      </c>
      <c r="I5" s="212"/>
      <c r="K5" s="219" t="s">
        <v>9</v>
      </c>
      <c r="L5" s="218"/>
      <c r="M5" s="217" t="s">
        <v>10</v>
      </c>
      <c r="N5" s="216" t="s">
        <v>11</v>
      </c>
      <c r="O5" s="215"/>
      <c r="P5" s="215"/>
      <c r="Q5" s="214"/>
      <c r="R5" s="213" t="s">
        <v>12</v>
      </c>
      <c r="S5" s="212"/>
    </row>
    <row r="6" spans="1:19" ht="12.75" customHeight="1" thickBot="1">
      <c r="A6" s="211" t="s">
        <v>13</v>
      </c>
      <c r="B6" s="210"/>
      <c r="C6" s="209"/>
      <c r="D6" s="208" t="s">
        <v>14</v>
      </c>
      <c r="E6" s="207" t="s">
        <v>15</v>
      </c>
      <c r="F6" s="207" t="s">
        <v>16</v>
      </c>
      <c r="G6" s="206" t="s">
        <v>17</v>
      </c>
      <c r="H6" s="205" t="s">
        <v>18</v>
      </c>
      <c r="I6" s="204" t="s">
        <v>19</v>
      </c>
      <c r="K6" s="211" t="s">
        <v>13</v>
      </c>
      <c r="L6" s="210"/>
      <c r="M6" s="209"/>
      <c r="N6" s="208" t="s">
        <v>14</v>
      </c>
      <c r="O6" s="207" t="s">
        <v>15</v>
      </c>
      <c r="P6" s="207" t="s">
        <v>16</v>
      </c>
      <c r="Q6" s="206" t="s">
        <v>17</v>
      </c>
      <c r="R6" s="205" t="s">
        <v>18</v>
      </c>
      <c r="S6" s="204" t="s">
        <v>19</v>
      </c>
    </row>
    <row r="7" spans="1:12" ht="4.5" customHeight="1" thickBot="1">
      <c r="A7" s="203"/>
      <c r="B7" s="203"/>
      <c r="K7" s="203"/>
      <c r="L7" s="203"/>
    </row>
    <row r="8" spans="1:19" ht="12.75" customHeight="1">
      <c r="A8" s="202" t="s">
        <v>172</v>
      </c>
      <c r="B8" s="201"/>
      <c r="C8" s="200">
        <v>1</v>
      </c>
      <c r="D8" s="199">
        <v>133</v>
      </c>
      <c r="E8" s="198">
        <v>81</v>
      </c>
      <c r="F8" s="198">
        <v>4</v>
      </c>
      <c r="G8" s="197">
        <f>IF(AND(ISBLANK(D8),ISBLANK(E8)),"",D8+E8)</f>
        <v>214</v>
      </c>
      <c r="H8" s="196">
        <f>IF(OR(ISNUMBER($G8),ISNUMBER($Q8)),(SIGN(N($G8)-N($Q8))+1)/2,"")</f>
        <v>1</v>
      </c>
      <c r="I8" s="186"/>
      <c r="K8" s="202" t="s">
        <v>171</v>
      </c>
      <c r="L8" s="201"/>
      <c r="M8" s="200">
        <v>1</v>
      </c>
      <c r="N8" s="199">
        <v>138</v>
      </c>
      <c r="O8" s="198">
        <v>72</v>
      </c>
      <c r="P8" s="198">
        <v>0</v>
      </c>
      <c r="Q8" s="197">
        <f>IF(AND(ISBLANK(N8),ISBLANK(O8)),"",N8+O8)</f>
        <v>210</v>
      </c>
      <c r="R8" s="196">
        <f>IF(ISNUMBER($H8),1-$H8,"")</f>
        <v>0</v>
      </c>
      <c r="S8" s="186"/>
    </row>
    <row r="9" spans="1:19" ht="12.75" customHeight="1">
      <c r="A9" s="195"/>
      <c r="B9" s="194"/>
      <c r="C9" s="191">
        <v>2</v>
      </c>
      <c r="D9" s="190">
        <v>171</v>
      </c>
      <c r="E9" s="189">
        <v>79</v>
      </c>
      <c r="F9" s="189">
        <v>2</v>
      </c>
      <c r="G9" s="188">
        <f>IF(AND(ISBLANK(D9),ISBLANK(E9)),"",D9+E9)</f>
        <v>250</v>
      </c>
      <c r="H9" s="187">
        <f>IF(OR(ISNUMBER($G9),ISNUMBER($Q9)),(SIGN(N($G9)-N($Q9))+1)/2,"")</f>
        <v>1</v>
      </c>
      <c r="I9" s="186"/>
      <c r="K9" s="195"/>
      <c r="L9" s="194"/>
      <c r="M9" s="191">
        <v>2</v>
      </c>
      <c r="N9" s="190">
        <v>132</v>
      </c>
      <c r="O9" s="189">
        <v>49</v>
      </c>
      <c r="P9" s="189">
        <v>2</v>
      </c>
      <c r="Q9" s="188">
        <f>IF(AND(ISBLANK(N9),ISBLANK(O9)),"",N9+O9)</f>
        <v>181</v>
      </c>
      <c r="R9" s="187">
        <f>IF(ISNUMBER($H9),1-$H9,"")</f>
        <v>0</v>
      </c>
      <c r="S9" s="186"/>
    </row>
    <row r="10" spans="1:19" ht="12.75" customHeight="1" thickBot="1">
      <c r="A10" s="193" t="s">
        <v>170</v>
      </c>
      <c r="B10" s="192"/>
      <c r="C10" s="191">
        <v>3</v>
      </c>
      <c r="D10" s="190"/>
      <c r="E10" s="189"/>
      <c r="F10" s="189"/>
      <c r="G10" s="188">
        <f>IF(AND(ISBLANK(D10),ISBLANK(E10)),"",D10+E10)</f>
      </c>
      <c r="H10" s="187">
        <f>IF(OR(ISNUMBER($G10),ISNUMBER($Q10)),(SIGN(N($G10)-N($Q10))+1)/2,"")</f>
      </c>
      <c r="I10" s="186"/>
      <c r="K10" s="193" t="s">
        <v>27</v>
      </c>
      <c r="L10" s="192"/>
      <c r="M10" s="191">
        <v>3</v>
      </c>
      <c r="N10" s="190"/>
      <c r="O10" s="189"/>
      <c r="P10" s="189"/>
      <c r="Q10" s="188">
        <f>IF(AND(ISBLANK(N10),ISBLANK(O10)),"",N10+O10)</f>
      </c>
      <c r="R10" s="187">
        <f>IF(ISNUMBER($H10),1-$H10,"")</f>
      </c>
      <c r="S10" s="186"/>
    </row>
    <row r="11" spans="1:19" ht="12.75" customHeight="1">
      <c r="A11" s="185"/>
      <c r="B11" s="184"/>
      <c r="C11" s="183">
        <v>4</v>
      </c>
      <c r="D11" s="182"/>
      <c r="E11" s="181"/>
      <c r="F11" s="181"/>
      <c r="G11" s="180">
        <f>IF(AND(ISBLANK(D11),ISBLANK(E11)),"",D11+E11)</f>
      </c>
      <c r="H11" s="179">
        <f>IF(OR(ISNUMBER($G11),ISNUMBER($Q11)),(SIGN(N($G11)-N($Q11))+1)/2,"")</f>
      </c>
      <c r="I11" s="178">
        <f>IF(ISNUMBER(H12),(SIGN(1000*($H12-$R12)+$G12-$Q12)+1)/2,"")</f>
        <v>1</v>
      </c>
      <c r="K11" s="185"/>
      <c r="L11" s="184"/>
      <c r="M11" s="183">
        <v>4</v>
      </c>
      <c r="N11" s="182"/>
      <c r="O11" s="181"/>
      <c r="P11" s="181"/>
      <c r="Q11" s="180">
        <f>IF(AND(ISBLANK(N11),ISBLANK(O11)),"",N11+O11)</f>
      </c>
      <c r="R11" s="179">
        <f>IF(ISNUMBER($H11),1-$H11,"")</f>
      </c>
      <c r="S11" s="178">
        <f>IF(ISNUMBER($I11),1-$I11,"")</f>
        <v>0</v>
      </c>
    </row>
    <row r="12" spans="1:19" ht="15.75" customHeight="1" thickBot="1">
      <c r="A12" s="177">
        <v>15102</v>
      </c>
      <c r="B12" s="176"/>
      <c r="C12" s="175" t="s">
        <v>17</v>
      </c>
      <c r="D12" s="172">
        <f>IF(ISNUMBER($G12),SUM(D8:D11),"")</f>
        <v>304</v>
      </c>
      <c r="E12" s="174">
        <f>IF(ISNUMBER($G12),SUM(E8:E11),"")</f>
        <v>160</v>
      </c>
      <c r="F12" s="174">
        <f>IF(ISNUMBER($G12),SUM(F8:F11),"")</f>
        <v>6</v>
      </c>
      <c r="G12" s="173">
        <f>IF(SUM($G8:$G11)+SUM($Q8:$Q11)&gt;0,SUM(G8:G11),"")</f>
        <v>464</v>
      </c>
      <c r="H12" s="172">
        <f>IF(ISNUMBER($G12),SUM(H8:H11),"")</f>
        <v>2</v>
      </c>
      <c r="I12" s="171"/>
      <c r="K12" s="177">
        <v>1037</v>
      </c>
      <c r="L12" s="176"/>
      <c r="M12" s="175" t="s">
        <v>17</v>
      </c>
      <c r="N12" s="172">
        <f>IF(ISNUMBER($G12),SUM(N8:N11),"")</f>
        <v>270</v>
      </c>
      <c r="O12" s="174">
        <f>IF(ISNUMBER($G12),SUM(O8:O11),"")</f>
        <v>121</v>
      </c>
      <c r="P12" s="174">
        <f>IF(ISNUMBER($G12),SUM(P8:P11),"")</f>
        <v>2</v>
      </c>
      <c r="Q12" s="173">
        <f>IF(SUM($G8:$G11)+SUM($Q8:$Q11)&gt;0,SUM(Q8:Q11),"")</f>
        <v>391</v>
      </c>
      <c r="R12" s="172">
        <f>IF(ISNUMBER($G12),SUM(R8:R11),"")</f>
        <v>0</v>
      </c>
      <c r="S12" s="171"/>
    </row>
    <row r="13" spans="1:19" ht="12.75" customHeight="1">
      <c r="A13" s="202" t="s">
        <v>169</v>
      </c>
      <c r="B13" s="201"/>
      <c r="C13" s="200">
        <v>1</v>
      </c>
      <c r="D13" s="199">
        <v>137</v>
      </c>
      <c r="E13" s="198">
        <v>71</v>
      </c>
      <c r="F13" s="198">
        <v>2</v>
      </c>
      <c r="G13" s="197">
        <f>IF(AND(ISBLANK(D13),ISBLANK(E13)),"",D13+E13)</f>
        <v>208</v>
      </c>
      <c r="H13" s="196">
        <f>IF(OR(ISNUMBER($G13),ISNUMBER($Q13)),(SIGN(N($G13)-N($Q13))+1)/2,"")</f>
        <v>0</v>
      </c>
      <c r="I13" s="186"/>
      <c r="K13" s="202" t="s">
        <v>168</v>
      </c>
      <c r="L13" s="201"/>
      <c r="M13" s="200">
        <v>1</v>
      </c>
      <c r="N13" s="199">
        <v>163</v>
      </c>
      <c r="O13" s="198">
        <v>62</v>
      </c>
      <c r="P13" s="198">
        <v>0</v>
      </c>
      <c r="Q13" s="197">
        <f>IF(AND(ISBLANK(N13),ISBLANK(O13)),"",N13+O13)</f>
        <v>225</v>
      </c>
      <c r="R13" s="196">
        <f>IF(ISNUMBER($H13),1-$H13,"")</f>
        <v>1</v>
      </c>
      <c r="S13" s="186"/>
    </row>
    <row r="14" spans="1:19" ht="12.75" customHeight="1">
      <c r="A14" s="195"/>
      <c r="B14" s="194"/>
      <c r="C14" s="191">
        <v>2</v>
      </c>
      <c r="D14" s="190">
        <v>153</v>
      </c>
      <c r="E14" s="189">
        <v>87</v>
      </c>
      <c r="F14" s="189">
        <v>1</v>
      </c>
      <c r="G14" s="188">
        <f>IF(AND(ISBLANK(D14),ISBLANK(E14)),"",D14+E14)</f>
        <v>240</v>
      </c>
      <c r="H14" s="187">
        <f>IF(OR(ISNUMBER($G14),ISNUMBER($Q14)),(SIGN(N($G14)-N($Q14))+1)/2,"")</f>
        <v>1</v>
      </c>
      <c r="I14" s="186"/>
      <c r="K14" s="195"/>
      <c r="L14" s="194"/>
      <c r="M14" s="191">
        <v>2</v>
      </c>
      <c r="N14" s="190">
        <v>132</v>
      </c>
      <c r="O14" s="189">
        <v>61</v>
      </c>
      <c r="P14" s="189">
        <v>1</v>
      </c>
      <c r="Q14" s="188">
        <f>IF(AND(ISBLANK(N14),ISBLANK(O14)),"",N14+O14)</f>
        <v>193</v>
      </c>
      <c r="R14" s="187">
        <f>IF(ISNUMBER($H14),1-$H14,"")</f>
        <v>0</v>
      </c>
      <c r="S14" s="186"/>
    </row>
    <row r="15" spans="1:19" ht="12.75" customHeight="1" thickBot="1">
      <c r="A15" s="193" t="s">
        <v>167</v>
      </c>
      <c r="B15" s="192"/>
      <c r="C15" s="191">
        <v>3</v>
      </c>
      <c r="D15" s="190"/>
      <c r="E15" s="189"/>
      <c r="F15" s="189"/>
      <c r="G15" s="188">
        <f>IF(AND(ISBLANK(D15),ISBLANK(E15)),"",D15+E15)</f>
      </c>
      <c r="H15" s="187">
        <f>IF(OR(ISNUMBER($G15),ISNUMBER($Q15)),(SIGN(N($G15)-N($Q15))+1)/2,"")</f>
      </c>
      <c r="I15" s="186"/>
      <c r="K15" s="193" t="s">
        <v>166</v>
      </c>
      <c r="L15" s="192"/>
      <c r="M15" s="191">
        <v>3</v>
      </c>
      <c r="N15" s="190"/>
      <c r="O15" s="189"/>
      <c r="P15" s="189"/>
      <c r="Q15" s="188">
        <f>IF(AND(ISBLANK(N15),ISBLANK(O15)),"",N15+O15)</f>
      </c>
      <c r="R15" s="187">
        <f>IF(ISNUMBER($H15),1-$H15,"")</f>
      </c>
      <c r="S15" s="186"/>
    </row>
    <row r="16" spans="1:19" ht="12.75" customHeight="1">
      <c r="A16" s="185"/>
      <c r="B16" s="184"/>
      <c r="C16" s="183">
        <v>4</v>
      </c>
      <c r="D16" s="182"/>
      <c r="E16" s="181"/>
      <c r="F16" s="181"/>
      <c r="G16" s="180">
        <f>IF(AND(ISBLANK(D16),ISBLANK(E16)),"",D16+E16)</f>
      </c>
      <c r="H16" s="179">
        <f>IF(OR(ISNUMBER($G16),ISNUMBER($Q16)),(SIGN(N($G16)-N($Q16))+1)/2,"")</f>
      </c>
      <c r="I16" s="178">
        <f>IF(ISNUMBER(H17),(SIGN(1000*($H17-$R17)+$G17-$Q17)+1)/2,"")</f>
        <v>1</v>
      </c>
      <c r="K16" s="185"/>
      <c r="L16" s="184"/>
      <c r="M16" s="183">
        <v>4</v>
      </c>
      <c r="N16" s="182"/>
      <c r="O16" s="181"/>
      <c r="P16" s="181"/>
      <c r="Q16" s="180">
        <f>IF(AND(ISBLANK(N16),ISBLANK(O16)),"",N16+O16)</f>
      </c>
      <c r="R16" s="179">
        <f>IF(ISNUMBER($H16),1-$H16,"")</f>
      </c>
      <c r="S16" s="178">
        <f>IF(ISNUMBER($I16),1-$I16,"")</f>
        <v>0</v>
      </c>
    </row>
    <row r="17" spans="1:19" ht="15.75" customHeight="1" thickBot="1">
      <c r="A17" s="177">
        <v>18550</v>
      </c>
      <c r="B17" s="176"/>
      <c r="C17" s="175" t="s">
        <v>17</v>
      </c>
      <c r="D17" s="172">
        <f>IF(ISNUMBER($G17),SUM(D13:D16),"")</f>
        <v>290</v>
      </c>
      <c r="E17" s="174">
        <f>IF(ISNUMBER($G17),SUM(E13:E16),"")</f>
        <v>158</v>
      </c>
      <c r="F17" s="174">
        <f>IF(ISNUMBER($G17),SUM(F13:F16),"")</f>
        <v>3</v>
      </c>
      <c r="G17" s="173">
        <f>IF(SUM($G13:$G16)+SUM($Q13:$Q16)&gt;0,SUM(G13:G16),"")</f>
        <v>448</v>
      </c>
      <c r="H17" s="172">
        <f>IF(ISNUMBER($G17),SUM(H13:H16),"")</f>
        <v>1</v>
      </c>
      <c r="I17" s="171"/>
      <c r="K17" s="177">
        <v>1042</v>
      </c>
      <c r="L17" s="176"/>
      <c r="M17" s="175" t="s">
        <v>17</v>
      </c>
      <c r="N17" s="172">
        <f>IF(ISNUMBER($G17),SUM(N13:N16),"")</f>
        <v>295</v>
      </c>
      <c r="O17" s="174">
        <f>IF(ISNUMBER($G17),SUM(O13:O16),"")</f>
        <v>123</v>
      </c>
      <c r="P17" s="174">
        <f>IF(ISNUMBER($G17),SUM(P13:P16),"")</f>
        <v>1</v>
      </c>
      <c r="Q17" s="173">
        <f>IF(SUM($G13:$G16)+SUM($Q13:$Q16)&gt;0,SUM(Q13:Q16),"")</f>
        <v>418</v>
      </c>
      <c r="R17" s="172">
        <f>IF(ISNUMBER($G17),SUM(R13:R16),"")</f>
        <v>1</v>
      </c>
      <c r="S17" s="171"/>
    </row>
    <row r="18" spans="1:19" ht="12.75" customHeight="1">
      <c r="A18" s="202" t="s">
        <v>165</v>
      </c>
      <c r="B18" s="201"/>
      <c r="C18" s="200">
        <v>1</v>
      </c>
      <c r="D18" s="199">
        <v>132</v>
      </c>
      <c r="E18" s="198">
        <v>70</v>
      </c>
      <c r="F18" s="198">
        <v>4</v>
      </c>
      <c r="G18" s="197">
        <f>IF(AND(ISBLANK(D18),ISBLANK(E18)),"",D18+E18)</f>
        <v>202</v>
      </c>
      <c r="H18" s="196">
        <f>IF(OR(ISNUMBER($G18),ISNUMBER($Q18)),(SIGN(N($G18)-N($Q18))+1)/2,"")</f>
        <v>0</v>
      </c>
      <c r="I18" s="186"/>
      <c r="K18" s="202" t="s">
        <v>164</v>
      </c>
      <c r="L18" s="201"/>
      <c r="M18" s="200">
        <v>1</v>
      </c>
      <c r="N18" s="199">
        <v>148</v>
      </c>
      <c r="O18" s="198">
        <v>72</v>
      </c>
      <c r="P18" s="198">
        <v>4</v>
      </c>
      <c r="Q18" s="197">
        <f>IF(AND(ISBLANK(N18),ISBLANK(O18)),"",N18+O18)</f>
        <v>220</v>
      </c>
      <c r="R18" s="196">
        <f>IF(ISNUMBER($H18),1-$H18,"")</f>
        <v>1</v>
      </c>
      <c r="S18" s="186"/>
    </row>
    <row r="19" spans="1:19" ht="12.75" customHeight="1">
      <c r="A19" s="195"/>
      <c r="B19" s="194"/>
      <c r="C19" s="191">
        <v>2</v>
      </c>
      <c r="D19" s="190">
        <v>148</v>
      </c>
      <c r="E19" s="189">
        <v>71</v>
      </c>
      <c r="F19" s="189">
        <v>6</v>
      </c>
      <c r="G19" s="188">
        <f>IF(AND(ISBLANK(D19),ISBLANK(E19)),"",D19+E19)</f>
        <v>219</v>
      </c>
      <c r="H19" s="187">
        <f>IF(OR(ISNUMBER($G19),ISNUMBER($Q19)),(SIGN(N($G19)-N($Q19))+1)/2,"")</f>
        <v>0</v>
      </c>
      <c r="I19" s="186"/>
      <c r="K19" s="195"/>
      <c r="L19" s="194"/>
      <c r="M19" s="191">
        <v>2</v>
      </c>
      <c r="N19" s="190">
        <v>154</v>
      </c>
      <c r="O19" s="189">
        <v>88</v>
      </c>
      <c r="P19" s="189">
        <v>0</v>
      </c>
      <c r="Q19" s="188">
        <f>IF(AND(ISBLANK(N19),ISBLANK(O19)),"",N19+O19)</f>
        <v>242</v>
      </c>
      <c r="R19" s="187">
        <f>IF(ISNUMBER($H19),1-$H19,"")</f>
        <v>1</v>
      </c>
      <c r="S19" s="186"/>
    </row>
    <row r="20" spans="1:19" ht="12.75" customHeight="1" thickBot="1">
      <c r="A20" s="193" t="s">
        <v>87</v>
      </c>
      <c r="B20" s="192"/>
      <c r="C20" s="191">
        <v>3</v>
      </c>
      <c r="D20" s="190"/>
      <c r="E20" s="189"/>
      <c r="F20" s="189"/>
      <c r="G20" s="188">
        <f>IF(AND(ISBLANK(D20),ISBLANK(E20)),"",D20+E20)</f>
      </c>
      <c r="H20" s="187">
        <f>IF(OR(ISNUMBER($G20),ISNUMBER($Q20)),(SIGN(N($G20)-N($Q20))+1)/2,"")</f>
      </c>
      <c r="I20" s="186"/>
      <c r="K20" s="193" t="s">
        <v>163</v>
      </c>
      <c r="L20" s="192"/>
      <c r="M20" s="191">
        <v>3</v>
      </c>
      <c r="N20" s="190"/>
      <c r="O20" s="189"/>
      <c r="P20" s="189"/>
      <c r="Q20" s="188">
        <f>IF(AND(ISBLANK(N20),ISBLANK(O20)),"",N20+O20)</f>
      </c>
      <c r="R20" s="187">
        <f>IF(ISNUMBER($H20),1-$H20,"")</f>
      </c>
      <c r="S20" s="186"/>
    </row>
    <row r="21" spans="1:19" ht="12.75" customHeight="1">
      <c r="A21" s="185"/>
      <c r="B21" s="184"/>
      <c r="C21" s="183">
        <v>4</v>
      </c>
      <c r="D21" s="182"/>
      <c r="E21" s="181"/>
      <c r="F21" s="181"/>
      <c r="G21" s="180">
        <f>IF(AND(ISBLANK(D21),ISBLANK(E21)),"",D21+E21)</f>
      </c>
      <c r="H21" s="179">
        <f>IF(OR(ISNUMBER($G21),ISNUMBER($Q21)),(SIGN(N($G21)-N($Q21))+1)/2,"")</f>
      </c>
      <c r="I21" s="178">
        <f>IF(ISNUMBER(H22),(SIGN(1000*($H22-$R22)+$G22-$Q22)+1)/2,"")</f>
        <v>0</v>
      </c>
      <c r="K21" s="185"/>
      <c r="L21" s="184"/>
      <c r="M21" s="183">
        <v>4</v>
      </c>
      <c r="N21" s="182"/>
      <c r="O21" s="181"/>
      <c r="P21" s="181"/>
      <c r="Q21" s="180">
        <f>IF(AND(ISBLANK(N21),ISBLANK(O21)),"",N21+O21)</f>
      </c>
      <c r="R21" s="179">
        <f>IF(ISNUMBER($H21),1-$H21,"")</f>
      </c>
      <c r="S21" s="178">
        <f>IF(ISNUMBER($I21),1-$I21,"")</f>
        <v>1</v>
      </c>
    </row>
    <row r="22" spans="1:19" ht="15.75" customHeight="1" thickBot="1">
      <c r="A22" s="177">
        <v>11249</v>
      </c>
      <c r="B22" s="176"/>
      <c r="C22" s="175" t="s">
        <v>17</v>
      </c>
      <c r="D22" s="172">
        <f>IF(ISNUMBER($G22),SUM(D18:D21),"")</f>
        <v>280</v>
      </c>
      <c r="E22" s="174">
        <f>IF(ISNUMBER($G22),SUM(E18:E21),"")</f>
        <v>141</v>
      </c>
      <c r="F22" s="174">
        <f>IF(ISNUMBER($G22),SUM(F18:F21),"")</f>
        <v>10</v>
      </c>
      <c r="G22" s="173">
        <f>IF(SUM($G18:$G21)+SUM($Q18:$Q21)&gt;0,SUM(G18:G21),"")</f>
        <v>421</v>
      </c>
      <c r="H22" s="172">
        <f>IF(ISNUMBER($G22),SUM(H18:H21),"")</f>
        <v>0</v>
      </c>
      <c r="I22" s="171"/>
      <c r="K22" s="177">
        <v>19901</v>
      </c>
      <c r="L22" s="176"/>
      <c r="M22" s="175" t="s">
        <v>17</v>
      </c>
      <c r="N22" s="172">
        <f>IF(ISNUMBER($G22),SUM(N18:N21),"")</f>
        <v>302</v>
      </c>
      <c r="O22" s="174">
        <f>IF(ISNUMBER($G22),SUM(O18:O21),"")</f>
        <v>160</v>
      </c>
      <c r="P22" s="174">
        <f>IF(ISNUMBER($G22),SUM(P18:P21),"")</f>
        <v>4</v>
      </c>
      <c r="Q22" s="173">
        <f>IF(SUM($G18:$G21)+SUM($Q18:$Q21)&gt;0,SUM(Q18:Q21),"")</f>
        <v>462</v>
      </c>
      <c r="R22" s="172">
        <f>IF(ISNUMBER($G22),SUM(R18:R21),"")</f>
        <v>2</v>
      </c>
      <c r="S22" s="171"/>
    </row>
    <row r="23" spans="1:19" ht="12.75" customHeight="1">
      <c r="A23" s="202" t="s">
        <v>162</v>
      </c>
      <c r="B23" s="201"/>
      <c r="C23" s="200">
        <v>1</v>
      </c>
      <c r="D23" s="199">
        <v>132</v>
      </c>
      <c r="E23" s="198">
        <v>62</v>
      </c>
      <c r="F23" s="198">
        <v>2</v>
      </c>
      <c r="G23" s="197">
        <f>IF(AND(ISBLANK(D23),ISBLANK(E23)),"",D23+E23)</f>
        <v>194</v>
      </c>
      <c r="H23" s="196">
        <f>IF(OR(ISNUMBER($G23),ISNUMBER($Q23)),(SIGN(N($G23)-N($Q23))+1)/2,"")</f>
        <v>0</v>
      </c>
      <c r="I23" s="186"/>
      <c r="K23" s="202" t="s">
        <v>161</v>
      </c>
      <c r="L23" s="201"/>
      <c r="M23" s="200">
        <v>1</v>
      </c>
      <c r="N23" s="199">
        <v>143</v>
      </c>
      <c r="O23" s="198">
        <v>90</v>
      </c>
      <c r="P23" s="198">
        <v>1</v>
      </c>
      <c r="Q23" s="197">
        <f>IF(AND(ISBLANK(N23),ISBLANK(O23)),"",N23+O23)</f>
        <v>233</v>
      </c>
      <c r="R23" s="196">
        <f>IF(ISNUMBER($H23),1-$H23,"")</f>
        <v>1</v>
      </c>
      <c r="S23" s="186"/>
    </row>
    <row r="24" spans="1:19" ht="12.75" customHeight="1">
      <c r="A24" s="195"/>
      <c r="B24" s="194"/>
      <c r="C24" s="191">
        <v>2</v>
      </c>
      <c r="D24" s="190">
        <v>162</v>
      </c>
      <c r="E24" s="189">
        <v>80</v>
      </c>
      <c r="F24" s="189">
        <v>1</v>
      </c>
      <c r="G24" s="188">
        <f>IF(AND(ISBLANK(D24),ISBLANK(E24)),"",D24+E24)</f>
        <v>242</v>
      </c>
      <c r="H24" s="187">
        <f>IF(OR(ISNUMBER($G24),ISNUMBER($Q24)),(SIGN(N($G24)-N($Q24))+1)/2,"")</f>
        <v>1</v>
      </c>
      <c r="I24" s="186"/>
      <c r="K24" s="195"/>
      <c r="L24" s="194"/>
      <c r="M24" s="191">
        <v>2</v>
      </c>
      <c r="N24" s="190">
        <v>150</v>
      </c>
      <c r="O24" s="189">
        <v>79</v>
      </c>
      <c r="P24" s="189">
        <v>2</v>
      </c>
      <c r="Q24" s="188">
        <f>IF(AND(ISBLANK(N24),ISBLANK(O24)),"",N24+O24)</f>
        <v>229</v>
      </c>
      <c r="R24" s="187">
        <f>IF(ISNUMBER($H24),1-$H24,"")</f>
        <v>0</v>
      </c>
      <c r="S24" s="186"/>
    </row>
    <row r="25" spans="1:19" ht="12.75" customHeight="1" thickBot="1">
      <c r="A25" s="193" t="s">
        <v>114</v>
      </c>
      <c r="B25" s="192"/>
      <c r="C25" s="191">
        <v>3</v>
      </c>
      <c r="D25" s="190"/>
      <c r="E25" s="189"/>
      <c r="F25" s="189"/>
      <c r="G25" s="188">
        <f>IF(AND(ISBLANK(D25),ISBLANK(E25)),"",D25+E25)</f>
      </c>
      <c r="H25" s="187">
        <f>IF(OR(ISNUMBER($G25),ISNUMBER($Q25)),(SIGN(N($G25)-N($Q25))+1)/2,"")</f>
      </c>
      <c r="I25" s="186"/>
      <c r="K25" s="193" t="s">
        <v>129</v>
      </c>
      <c r="L25" s="192"/>
      <c r="M25" s="191">
        <v>3</v>
      </c>
      <c r="N25" s="190"/>
      <c r="O25" s="189"/>
      <c r="P25" s="189"/>
      <c r="Q25" s="188">
        <f>IF(AND(ISBLANK(N25),ISBLANK(O25)),"",N25+O25)</f>
      </c>
      <c r="R25" s="187">
        <f>IF(ISNUMBER($H25),1-$H25,"")</f>
      </c>
      <c r="S25" s="186"/>
    </row>
    <row r="26" spans="1:19" ht="12.75" customHeight="1">
      <c r="A26" s="185"/>
      <c r="B26" s="184"/>
      <c r="C26" s="183">
        <v>4</v>
      </c>
      <c r="D26" s="182"/>
      <c r="E26" s="181"/>
      <c r="F26" s="181"/>
      <c r="G26" s="180">
        <f>IF(AND(ISBLANK(D26),ISBLANK(E26)),"",D26+E26)</f>
      </c>
      <c r="H26" s="179">
        <f>IF(OR(ISNUMBER($G26),ISNUMBER($Q26)),(SIGN(N($G26)-N($Q26))+1)/2,"")</f>
      </c>
      <c r="I26" s="178">
        <f>IF(ISNUMBER(H27),(SIGN(1000*($H27-$R27)+$G27-$Q27)+1)/2,"")</f>
        <v>0</v>
      </c>
      <c r="K26" s="185"/>
      <c r="L26" s="184"/>
      <c r="M26" s="183">
        <v>4</v>
      </c>
      <c r="N26" s="182"/>
      <c r="O26" s="181"/>
      <c r="P26" s="181"/>
      <c r="Q26" s="180">
        <f>IF(AND(ISBLANK(N26),ISBLANK(O26)),"",N26+O26)</f>
      </c>
      <c r="R26" s="179">
        <f>IF(ISNUMBER($H26),1-$H26,"")</f>
      </c>
      <c r="S26" s="178">
        <f>IF(ISNUMBER($I26),1-$I26,"")</f>
        <v>1</v>
      </c>
    </row>
    <row r="27" spans="1:19" ht="15.75" customHeight="1" thickBot="1">
      <c r="A27" s="177">
        <v>20909</v>
      </c>
      <c r="B27" s="176"/>
      <c r="C27" s="175" t="s">
        <v>17</v>
      </c>
      <c r="D27" s="172">
        <f>IF(ISNUMBER($G27),SUM(D23:D26),"")</f>
        <v>294</v>
      </c>
      <c r="E27" s="174">
        <f>IF(ISNUMBER($G27),SUM(E23:E26),"")</f>
        <v>142</v>
      </c>
      <c r="F27" s="174">
        <f>IF(ISNUMBER($G27),SUM(F23:F26),"")</f>
        <v>3</v>
      </c>
      <c r="G27" s="173">
        <f>IF(SUM($G23:$G26)+SUM($Q23:$Q26)&gt;0,SUM(G23:G26),"")</f>
        <v>436</v>
      </c>
      <c r="H27" s="172">
        <f>IF(ISNUMBER($G27),SUM(H23:H26),"")</f>
        <v>1</v>
      </c>
      <c r="I27" s="171"/>
      <c r="K27" s="177">
        <v>1010</v>
      </c>
      <c r="L27" s="176"/>
      <c r="M27" s="175" t="s">
        <v>17</v>
      </c>
      <c r="N27" s="172">
        <f>IF(ISNUMBER($G27),SUM(N23:N26),"")</f>
        <v>293</v>
      </c>
      <c r="O27" s="174">
        <f>IF(ISNUMBER($G27),SUM(O23:O26),"")</f>
        <v>169</v>
      </c>
      <c r="P27" s="174">
        <f>IF(ISNUMBER($G27),SUM(P23:P26),"")</f>
        <v>3</v>
      </c>
      <c r="Q27" s="173">
        <f>IF(SUM($G23:$G26)+SUM($Q23:$Q26)&gt;0,SUM(Q23:Q26),"")</f>
        <v>462</v>
      </c>
      <c r="R27" s="172">
        <f>IF(ISNUMBER($G27),SUM(R23:R26),"")</f>
        <v>1</v>
      </c>
      <c r="S27" s="171"/>
    </row>
    <row r="28" spans="1:19" ht="12.75" customHeight="1">
      <c r="A28" s="202" t="s">
        <v>160</v>
      </c>
      <c r="B28" s="201"/>
      <c r="C28" s="200">
        <v>1</v>
      </c>
      <c r="D28" s="199">
        <v>164</v>
      </c>
      <c r="E28" s="198">
        <v>67</v>
      </c>
      <c r="F28" s="198">
        <v>2</v>
      </c>
      <c r="G28" s="197">
        <f>IF(AND(ISBLANK(D28),ISBLANK(E28)),"",D28+E28)</f>
        <v>231</v>
      </c>
      <c r="H28" s="196">
        <f>IF(OR(ISNUMBER($G28),ISNUMBER($Q28)),(SIGN(N($G28)-N($Q28))+1)/2,"")</f>
        <v>1</v>
      </c>
      <c r="I28" s="186"/>
      <c r="K28" s="202" t="s">
        <v>159</v>
      </c>
      <c r="L28" s="201"/>
      <c r="M28" s="200">
        <v>1</v>
      </c>
      <c r="N28" s="199">
        <v>137</v>
      </c>
      <c r="O28" s="198">
        <v>60</v>
      </c>
      <c r="P28" s="198">
        <v>2</v>
      </c>
      <c r="Q28" s="197">
        <f>IF(AND(ISBLANK(N28),ISBLANK(O28)),"",N28+O28)</f>
        <v>197</v>
      </c>
      <c r="R28" s="196">
        <f>IF(ISNUMBER($H28),1-$H28,"")</f>
        <v>0</v>
      </c>
      <c r="S28" s="186"/>
    </row>
    <row r="29" spans="1:19" ht="12.75" customHeight="1">
      <c r="A29" s="195"/>
      <c r="B29" s="194"/>
      <c r="C29" s="191">
        <v>2</v>
      </c>
      <c r="D29" s="190">
        <v>145</v>
      </c>
      <c r="E29" s="189">
        <v>75</v>
      </c>
      <c r="F29" s="189">
        <v>2</v>
      </c>
      <c r="G29" s="188">
        <f>IF(AND(ISBLANK(D29),ISBLANK(E29)),"",D29+E29)</f>
        <v>220</v>
      </c>
      <c r="H29" s="187">
        <f>IF(OR(ISNUMBER($G29),ISNUMBER($Q29)),(SIGN(N($G29)-N($Q29))+1)/2,"")</f>
        <v>0</v>
      </c>
      <c r="I29" s="186"/>
      <c r="K29" s="195"/>
      <c r="L29" s="194"/>
      <c r="M29" s="191">
        <v>2</v>
      </c>
      <c r="N29" s="190">
        <v>155</v>
      </c>
      <c r="O29" s="189">
        <v>72</v>
      </c>
      <c r="P29" s="189">
        <v>0</v>
      </c>
      <c r="Q29" s="188">
        <f>IF(AND(ISBLANK(N29),ISBLANK(O29)),"",N29+O29)</f>
        <v>227</v>
      </c>
      <c r="R29" s="187">
        <f>IF(ISNUMBER($H29),1-$H29,"")</f>
        <v>1</v>
      </c>
      <c r="S29" s="186"/>
    </row>
    <row r="30" spans="1:19" ht="12.75" customHeight="1" thickBot="1">
      <c r="A30" s="193" t="s">
        <v>158</v>
      </c>
      <c r="B30" s="192"/>
      <c r="C30" s="191">
        <v>3</v>
      </c>
      <c r="D30" s="190"/>
      <c r="E30" s="189"/>
      <c r="F30" s="189"/>
      <c r="G30" s="188">
        <f>IF(AND(ISBLANK(D30),ISBLANK(E30)),"",D30+E30)</f>
      </c>
      <c r="H30" s="187">
        <f>IF(OR(ISNUMBER($G30),ISNUMBER($Q30)),(SIGN(N($G30)-N($Q30))+1)/2,"")</f>
      </c>
      <c r="I30" s="186"/>
      <c r="K30" s="193" t="s">
        <v>111</v>
      </c>
      <c r="L30" s="192"/>
      <c r="M30" s="191">
        <v>3</v>
      </c>
      <c r="N30" s="190"/>
      <c r="O30" s="189"/>
      <c r="P30" s="189"/>
      <c r="Q30" s="188">
        <f>IF(AND(ISBLANK(N30),ISBLANK(O30)),"",N30+O30)</f>
      </c>
      <c r="R30" s="187">
        <f>IF(ISNUMBER($H30),1-$H30,"")</f>
      </c>
      <c r="S30" s="186"/>
    </row>
    <row r="31" spans="1:19" ht="12.75" customHeight="1">
      <c r="A31" s="185"/>
      <c r="B31" s="184"/>
      <c r="C31" s="183">
        <v>4</v>
      </c>
      <c r="D31" s="182"/>
      <c r="E31" s="181"/>
      <c r="F31" s="181"/>
      <c r="G31" s="180">
        <f>IF(AND(ISBLANK(D31),ISBLANK(E31)),"",D31+E31)</f>
      </c>
      <c r="H31" s="179">
        <f>IF(OR(ISNUMBER($G31),ISNUMBER($Q31)),(SIGN(N($G31)-N($Q31))+1)/2,"")</f>
      </c>
      <c r="I31" s="178">
        <f>IF(ISNUMBER(H32),(SIGN(1000*($H32-$R32)+$G32-$Q32)+1)/2,"")</f>
        <v>1</v>
      </c>
      <c r="K31" s="185"/>
      <c r="L31" s="184"/>
      <c r="M31" s="183">
        <v>4</v>
      </c>
      <c r="N31" s="182"/>
      <c r="O31" s="181"/>
      <c r="P31" s="181"/>
      <c r="Q31" s="180">
        <f>IF(AND(ISBLANK(N31),ISBLANK(O31)),"",N31+O31)</f>
      </c>
      <c r="R31" s="179">
        <f>IF(ISNUMBER($H31),1-$H31,"")</f>
      </c>
      <c r="S31" s="178">
        <f>IF(ISNUMBER($I31),1-$I31,"")</f>
        <v>0</v>
      </c>
    </row>
    <row r="32" spans="1:19" ht="15.75" customHeight="1" thickBot="1">
      <c r="A32" s="177">
        <v>11250</v>
      </c>
      <c r="B32" s="176"/>
      <c r="C32" s="175" t="s">
        <v>17</v>
      </c>
      <c r="D32" s="172">
        <f>IF(ISNUMBER($G32),SUM(D28:D31),"")</f>
        <v>309</v>
      </c>
      <c r="E32" s="174">
        <f>IF(ISNUMBER($G32),SUM(E28:E31),"")</f>
        <v>142</v>
      </c>
      <c r="F32" s="174">
        <f>IF(ISNUMBER($G32),SUM(F28:F31),"")</f>
        <v>4</v>
      </c>
      <c r="G32" s="173">
        <f>IF(SUM($G28:$G31)+SUM($Q28:$Q31)&gt;0,SUM(G28:G31),"")</f>
        <v>451</v>
      </c>
      <c r="H32" s="172">
        <f>IF(ISNUMBER($G32),SUM(H28:H31),"")</f>
        <v>1</v>
      </c>
      <c r="I32" s="171"/>
      <c r="K32" s="177">
        <v>997</v>
      </c>
      <c r="L32" s="176"/>
      <c r="M32" s="175" t="s">
        <v>17</v>
      </c>
      <c r="N32" s="172">
        <f>IF(ISNUMBER($G32),SUM(N28:N31),"")</f>
        <v>292</v>
      </c>
      <c r="O32" s="174">
        <f>IF(ISNUMBER($G32),SUM(O28:O31),"")</f>
        <v>132</v>
      </c>
      <c r="P32" s="174">
        <f>IF(ISNUMBER($G32),SUM(P28:P31),"")</f>
        <v>2</v>
      </c>
      <c r="Q32" s="173">
        <f>IF(SUM($G28:$G31)+SUM($Q28:$Q31)&gt;0,SUM(Q28:Q31),"")</f>
        <v>424</v>
      </c>
      <c r="R32" s="172">
        <f>IF(ISNUMBER($G32),SUM(R28:R31),"")</f>
        <v>1</v>
      </c>
      <c r="S32" s="171"/>
    </row>
    <row r="33" spans="1:19" ht="12.75" customHeight="1">
      <c r="A33" s="202" t="s">
        <v>157</v>
      </c>
      <c r="B33" s="201"/>
      <c r="C33" s="200">
        <v>1</v>
      </c>
      <c r="D33" s="199">
        <v>158</v>
      </c>
      <c r="E33" s="198">
        <v>70</v>
      </c>
      <c r="F33" s="198">
        <v>1</v>
      </c>
      <c r="G33" s="197">
        <f>IF(AND(ISBLANK(D33),ISBLANK(E33)),"",D33+E33)</f>
        <v>228</v>
      </c>
      <c r="H33" s="196">
        <f>IF(OR(ISNUMBER($G33),ISNUMBER($Q33)),(SIGN(N($G33)-N($Q33))+1)/2,"")</f>
        <v>1</v>
      </c>
      <c r="I33" s="186"/>
      <c r="K33" s="202" t="s">
        <v>156</v>
      </c>
      <c r="L33" s="201"/>
      <c r="M33" s="200">
        <v>1</v>
      </c>
      <c r="N33" s="199">
        <v>146</v>
      </c>
      <c r="O33" s="198">
        <v>43</v>
      </c>
      <c r="P33" s="198">
        <v>6</v>
      </c>
      <c r="Q33" s="197">
        <f>IF(AND(ISBLANK(N33),ISBLANK(O33)),"",N33+O33)</f>
        <v>189</v>
      </c>
      <c r="R33" s="196">
        <f>IF(ISNUMBER($H33),1-$H33,"")</f>
        <v>0</v>
      </c>
      <c r="S33" s="186"/>
    </row>
    <row r="34" spans="1:19" ht="12.75" customHeight="1">
      <c r="A34" s="195"/>
      <c r="B34" s="194"/>
      <c r="C34" s="191">
        <v>2</v>
      </c>
      <c r="D34" s="190">
        <v>148</v>
      </c>
      <c r="E34" s="189">
        <v>78</v>
      </c>
      <c r="F34" s="189">
        <v>0</v>
      </c>
      <c r="G34" s="188">
        <f>IF(AND(ISBLANK(D34),ISBLANK(E34)),"",D34+E34)</f>
        <v>226</v>
      </c>
      <c r="H34" s="187">
        <f>IF(OR(ISNUMBER($G34),ISNUMBER($Q34)),(SIGN(N($G34)-N($Q34))+1)/2,"")</f>
        <v>1</v>
      </c>
      <c r="I34" s="186"/>
      <c r="K34" s="195"/>
      <c r="L34" s="194"/>
      <c r="M34" s="191">
        <v>2</v>
      </c>
      <c r="N34" s="190">
        <v>145</v>
      </c>
      <c r="O34" s="189">
        <v>69</v>
      </c>
      <c r="P34" s="189">
        <v>2</v>
      </c>
      <c r="Q34" s="188">
        <f>IF(AND(ISBLANK(N34),ISBLANK(O34)),"",N34+O34)</f>
        <v>214</v>
      </c>
      <c r="R34" s="187">
        <f>IF(ISNUMBER($H34),1-$H34,"")</f>
        <v>0</v>
      </c>
      <c r="S34" s="186"/>
    </row>
    <row r="35" spans="1:19" ht="12.75" customHeight="1" thickBot="1">
      <c r="A35" s="193" t="s">
        <v>93</v>
      </c>
      <c r="B35" s="192"/>
      <c r="C35" s="191">
        <v>3</v>
      </c>
      <c r="D35" s="190"/>
      <c r="E35" s="189"/>
      <c r="F35" s="189"/>
      <c r="G35" s="188">
        <f>IF(AND(ISBLANK(D35),ISBLANK(E35)),"",D35+E35)</f>
      </c>
      <c r="H35" s="187">
        <f>IF(OR(ISNUMBER($G35),ISNUMBER($Q35)),(SIGN(N($G35)-N($Q35))+1)/2,"")</f>
      </c>
      <c r="I35" s="186"/>
      <c r="K35" s="193" t="s">
        <v>111</v>
      </c>
      <c r="L35" s="192"/>
      <c r="M35" s="191">
        <v>3</v>
      </c>
      <c r="N35" s="190"/>
      <c r="O35" s="189"/>
      <c r="P35" s="189"/>
      <c r="Q35" s="188">
        <f>IF(AND(ISBLANK(N35),ISBLANK(O35)),"",N35+O35)</f>
      </c>
      <c r="R35" s="187">
        <f>IF(ISNUMBER($H35),1-$H35,"")</f>
      </c>
      <c r="S35" s="186"/>
    </row>
    <row r="36" spans="1:19" ht="12.75" customHeight="1">
      <c r="A36" s="185"/>
      <c r="B36" s="184"/>
      <c r="C36" s="183">
        <v>4</v>
      </c>
      <c r="D36" s="182"/>
      <c r="E36" s="181"/>
      <c r="F36" s="181"/>
      <c r="G36" s="180">
        <f>IF(AND(ISBLANK(D36),ISBLANK(E36)),"",D36+E36)</f>
      </c>
      <c r="H36" s="179">
        <f>IF(OR(ISNUMBER($G36),ISNUMBER($Q36)),(SIGN(N($G36)-N($Q36))+1)/2,"")</f>
      </c>
      <c r="I36" s="178">
        <f>IF(ISNUMBER(H37),(SIGN(1000*($H37-$R37)+$G37-$Q37)+1)/2,"")</f>
        <v>1</v>
      </c>
      <c r="K36" s="185"/>
      <c r="L36" s="184"/>
      <c r="M36" s="183">
        <v>4</v>
      </c>
      <c r="N36" s="182"/>
      <c r="O36" s="181"/>
      <c r="P36" s="181"/>
      <c r="Q36" s="180">
        <f>IF(AND(ISBLANK(N36),ISBLANK(O36)),"",N36+O36)</f>
      </c>
      <c r="R36" s="179">
        <f>IF(ISNUMBER($H36),1-$H36,"")</f>
      </c>
      <c r="S36" s="178">
        <f>IF(ISNUMBER($I36),1-$I36,"")</f>
        <v>0</v>
      </c>
    </row>
    <row r="37" spans="1:19" ht="15.75" customHeight="1" thickBot="1">
      <c r="A37" s="177">
        <v>12918</v>
      </c>
      <c r="B37" s="176"/>
      <c r="C37" s="175" t="s">
        <v>17</v>
      </c>
      <c r="D37" s="172">
        <f>IF(ISNUMBER($G37),SUM(D33:D36),"")</f>
        <v>306</v>
      </c>
      <c r="E37" s="174">
        <f>IF(ISNUMBER($G37),SUM(E33:E36),"")</f>
        <v>148</v>
      </c>
      <c r="F37" s="174">
        <f>IF(ISNUMBER($G37),SUM(F33:F36),"")</f>
        <v>1</v>
      </c>
      <c r="G37" s="173">
        <f>IF(SUM($G33:$G36)+SUM($Q33:$Q36)&gt;0,SUM(G33:G36),"")</f>
        <v>454</v>
      </c>
      <c r="H37" s="172">
        <f>IF(ISNUMBER($G37),SUM(H33:H36),"")</f>
        <v>2</v>
      </c>
      <c r="I37" s="171"/>
      <c r="K37" s="177">
        <v>16920</v>
      </c>
      <c r="L37" s="176"/>
      <c r="M37" s="175" t="s">
        <v>17</v>
      </c>
      <c r="N37" s="172">
        <f>IF(ISNUMBER($G37),SUM(N33:N36),"")</f>
        <v>291</v>
      </c>
      <c r="O37" s="174">
        <f>IF(ISNUMBER($G37),SUM(O33:O36),"")</f>
        <v>112</v>
      </c>
      <c r="P37" s="174">
        <f>IF(ISNUMBER($G37),SUM(P33:P36),"")</f>
        <v>8</v>
      </c>
      <c r="Q37" s="173">
        <f>IF(SUM($G33:$G36)+SUM($Q33:$Q36)&gt;0,SUM(Q33:Q36),"")</f>
        <v>403</v>
      </c>
      <c r="R37" s="172">
        <f>IF(ISNUMBER($G37),SUM(R33:R36),"")</f>
        <v>0</v>
      </c>
      <c r="S37" s="171"/>
    </row>
    <row r="38" ht="4.5" customHeight="1" thickBot="1"/>
    <row r="39" spans="1:19" ht="19.5" customHeight="1" thickBot="1">
      <c r="A39" s="170"/>
      <c r="B39" s="169"/>
      <c r="C39" s="168" t="s">
        <v>44</v>
      </c>
      <c r="D39" s="167">
        <f>IF(ISNUMBER($G39),SUM(D12,D17,D22,D27,D32,D37),"")</f>
        <v>1783</v>
      </c>
      <c r="E39" s="166">
        <f>IF(ISNUMBER($G39),SUM(E12,E17,E22,E27,E32,E37),"")</f>
        <v>891</v>
      </c>
      <c r="F39" s="166">
        <f>IF(ISNUMBER($G39),SUM(F12,F17,F22,F27,F32,F37),"")</f>
        <v>27</v>
      </c>
      <c r="G39" s="165">
        <f>IF(SUM($G$8:$G$37)+SUM($Q$8:$Q$37)&gt;0,SUM(G12,G17,G22,G27,G32,G37),"")</f>
        <v>2674</v>
      </c>
      <c r="H39" s="164">
        <f>IF(SUM($G$8:$G$37)+SUM($Q$8:$Q$37)&gt;0,SUM(H12,H17,H22,H27,H32,H37),"")</f>
        <v>7</v>
      </c>
      <c r="I39" s="163">
        <f>IF(ISNUMBER($G39),(SIGN($G39-$Q39)+1)/IF(COUNT(I$11,I$16,I$21,I$26,I$31,I$36)&gt;3,1,2),"")</f>
        <v>2</v>
      </c>
      <c r="K39" s="170"/>
      <c r="L39" s="169"/>
      <c r="M39" s="168" t="s">
        <v>44</v>
      </c>
      <c r="N39" s="167">
        <f>IF(ISNUMBER($G39),SUM(N12,N17,N22,N27,N32,N37),"")</f>
        <v>1743</v>
      </c>
      <c r="O39" s="166">
        <f>IF(ISNUMBER($G39),SUM(O12,O17,O22,O27,O32,O37),"")</f>
        <v>817</v>
      </c>
      <c r="P39" s="166">
        <f>IF(ISNUMBER($G39),SUM(P12,P17,P22,P27,P32,P37),"")</f>
        <v>20</v>
      </c>
      <c r="Q39" s="165">
        <f>IF(SUM($G$8:$G$37)+SUM($Q$8:$Q$37)&gt;0,SUM(Q12,Q17,Q22,Q27,Q32,Q37),"")</f>
        <v>2560</v>
      </c>
      <c r="R39" s="164">
        <f>IF(SUM($G$8:$G$37)+SUM($Q$8:$Q$37)&gt;0,SUM(R12,R17,R22,R27,R32,R37),"")</f>
        <v>5</v>
      </c>
      <c r="S39" s="16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4"/>
      <c r="B41" s="156" t="s">
        <v>45</v>
      </c>
      <c r="C41" s="162" t="s">
        <v>154</v>
      </c>
      <c r="D41" s="162"/>
      <c r="E41" s="162"/>
      <c r="G41" s="161" t="s">
        <v>47</v>
      </c>
      <c r="H41" s="161"/>
      <c r="I41" s="160">
        <f>IF(ISNUMBER(I$39),SUM(I11,I16,I21,I26,I31,I36,I39),"")</f>
        <v>6</v>
      </c>
      <c r="K41" s="154"/>
      <c r="L41" s="156" t="s">
        <v>45</v>
      </c>
      <c r="M41" s="162" t="s">
        <v>155</v>
      </c>
      <c r="N41" s="162"/>
      <c r="O41" s="162"/>
      <c r="Q41" s="161" t="s">
        <v>47</v>
      </c>
      <c r="R41" s="161"/>
      <c r="S41" s="160">
        <f>IF(ISNUMBER(S$39),SUM(S11,S16,S21,S26,S31,S36,S39),"")</f>
        <v>2</v>
      </c>
    </row>
    <row r="42" spans="1:19" ht="18" customHeight="1">
      <c r="A42" s="154"/>
      <c r="B42" s="156" t="s">
        <v>49</v>
      </c>
      <c r="C42" s="159"/>
      <c r="D42" s="159"/>
      <c r="E42" s="159"/>
      <c r="G42" s="158"/>
      <c r="H42" s="158"/>
      <c r="I42" s="158"/>
      <c r="K42" s="154"/>
      <c r="L42" s="156" t="s">
        <v>49</v>
      </c>
      <c r="M42" s="159"/>
      <c r="N42" s="159"/>
      <c r="O42" s="159"/>
      <c r="Q42" s="158"/>
      <c r="R42" s="158"/>
      <c r="S42" s="158"/>
    </row>
    <row r="43" spans="1:19" ht="19.5" customHeight="1">
      <c r="A43" s="156" t="s">
        <v>50</v>
      </c>
      <c r="B43" s="156" t="s">
        <v>51</v>
      </c>
      <c r="C43" s="155" t="s">
        <v>154</v>
      </c>
      <c r="D43" s="155"/>
      <c r="E43" s="155"/>
      <c r="F43" s="155"/>
      <c r="G43" s="155"/>
      <c r="H43" s="155"/>
      <c r="I43" s="156"/>
      <c r="J43" s="156"/>
      <c r="K43" s="156" t="s">
        <v>53</v>
      </c>
      <c r="L43" s="157" t="s">
        <v>153</v>
      </c>
      <c r="M43" s="157"/>
      <c r="O43" s="156" t="s">
        <v>49</v>
      </c>
      <c r="P43" s="155"/>
      <c r="Q43" s="155"/>
      <c r="R43" s="155"/>
      <c r="S43" s="155"/>
    </row>
    <row r="44" spans="5:8" ht="9.75" customHeight="1">
      <c r="E44" s="154"/>
      <c r="H44" s="154"/>
    </row>
    <row r="45" ht="30" customHeight="1">
      <c r="A45" s="153" t="str">
        <f>"Technické podmínky utkání:   "&amp;$B$3&amp;IF(ISBLANK($B$3),""," – ")&amp;$L$3</f>
        <v>Technické podmínky utkání:   TJ SOKOL BRANDÝS NAD LABEM "A" – KK SLAVIA PRAHA</v>
      </c>
    </row>
    <row r="46" spans="2:11" ht="19.5" customHeight="1">
      <c r="B46" s="148" t="s">
        <v>55</v>
      </c>
      <c r="C46" s="152">
        <v>0.7083333333333334</v>
      </c>
      <c r="D46" s="151"/>
      <c r="I46" s="148" t="s">
        <v>56</v>
      </c>
      <c r="J46" s="151">
        <v>20</v>
      </c>
      <c r="K46" s="151"/>
    </row>
    <row r="47" spans="2:19" ht="19.5" customHeight="1">
      <c r="B47" s="148" t="s">
        <v>57</v>
      </c>
      <c r="C47" s="150">
        <v>0.8958333333333334</v>
      </c>
      <c r="D47" s="149"/>
      <c r="I47" s="148" t="s">
        <v>58</v>
      </c>
      <c r="J47" s="149">
        <v>2</v>
      </c>
      <c r="K47" s="149"/>
      <c r="P47" s="148" t="s">
        <v>59</v>
      </c>
      <c r="Q47" s="147">
        <v>43343</v>
      </c>
      <c r="R47" s="146"/>
      <c r="S47" s="146"/>
    </row>
    <row r="48" ht="9.75" customHeight="1"/>
    <row r="49" spans="1:19" ht="15" customHeight="1">
      <c r="A49" s="110" t="s">
        <v>60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8"/>
    </row>
    <row r="50" spans="1:19" ht="81" customHeight="1">
      <c r="A50" s="107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5"/>
    </row>
    <row r="51" ht="4.5" customHeight="1"/>
    <row r="52" spans="1:19" ht="15" customHeight="1">
      <c r="A52" s="110" t="s">
        <v>62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8"/>
    </row>
    <row r="53" spans="1:19" ht="6" customHeight="1">
      <c r="A53" s="14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42"/>
    </row>
    <row r="54" spans="1:19" ht="21" customHeight="1">
      <c r="A54" s="144" t="s">
        <v>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43" t="s">
        <v>7</v>
      </c>
      <c r="L54" s="126"/>
      <c r="M54" s="126"/>
      <c r="N54" s="126"/>
      <c r="O54" s="126"/>
      <c r="P54" s="126"/>
      <c r="Q54" s="126"/>
      <c r="R54" s="126"/>
      <c r="S54" s="142"/>
    </row>
    <row r="55" spans="1:19" ht="21" customHeight="1">
      <c r="A55" s="141"/>
      <c r="B55" s="138" t="s">
        <v>63</v>
      </c>
      <c r="C55" s="137"/>
      <c r="D55" s="139"/>
      <c r="E55" s="138" t="s">
        <v>64</v>
      </c>
      <c r="F55" s="137"/>
      <c r="G55" s="137"/>
      <c r="H55" s="137"/>
      <c r="I55" s="139"/>
      <c r="J55" s="126"/>
      <c r="K55" s="140"/>
      <c r="L55" s="138" t="s">
        <v>63</v>
      </c>
      <c r="M55" s="137"/>
      <c r="N55" s="139"/>
      <c r="O55" s="138" t="s">
        <v>64</v>
      </c>
      <c r="P55" s="137"/>
      <c r="Q55" s="137"/>
      <c r="R55" s="137"/>
      <c r="S55" s="136"/>
    </row>
    <row r="56" spans="1:19" ht="21" customHeight="1">
      <c r="A56" s="135" t="s">
        <v>65</v>
      </c>
      <c r="B56" s="131" t="s">
        <v>66</v>
      </c>
      <c r="C56" s="133"/>
      <c r="D56" s="132" t="s">
        <v>67</v>
      </c>
      <c r="E56" s="131" t="s">
        <v>66</v>
      </c>
      <c r="F56" s="130"/>
      <c r="G56" s="130"/>
      <c r="H56" s="129"/>
      <c r="I56" s="132" t="s">
        <v>67</v>
      </c>
      <c r="J56" s="126"/>
      <c r="K56" s="134" t="s">
        <v>65</v>
      </c>
      <c r="L56" s="131" t="s">
        <v>66</v>
      </c>
      <c r="M56" s="133"/>
      <c r="N56" s="132" t="s">
        <v>67</v>
      </c>
      <c r="O56" s="131" t="s">
        <v>66</v>
      </c>
      <c r="P56" s="130"/>
      <c r="Q56" s="130"/>
      <c r="R56" s="129"/>
      <c r="S56" s="128" t="s">
        <v>67</v>
      </c>
    </row>
    <row r="57" spans="1:19" ht="21" customHeight="1">
      <c r="A57" s="127"/>
      <c r="B57" s="123"/>
      <c r="C57" s="121"/>
      <c r="D57" s="124"/>
      <c r="E57" s="123"/>
      <c r="F57" s="122"/>
      <c r="G57" s="122"/>
      <c r="H57" s="121"/>
      <c r="I57" s="124"/>
      <c r="J57" s="126"/>
      <c r="K57" s="125"/>
      <c r="L57" s="123"/>
      <c r="M57" s="121"/>
      <c r="N57" s="124"/>
      <c r="O57" s="123"/>
      <c r="P57" s="122"/>
      <c r="Q57" s="122"/>
      <c r="R57" s="121"/>
      <c r="S57" s="120"/>
    </row>
    <row r="58" spans="1:19" ht="21" customHeight="1">
      <c r="A58" s="127"/>
      <c r="B58" s="123"/>
      <c r="C58" s="121"/>
      <c r="D58" s="124"/>
      <c r="E58" s="123"/>
      <c r="F58" s="122"/>
      <c r="G58" s="122"/>
      <c r="H58" s="121"/>
      <c r="I58" s="124"/>
      <c r="J58" s="126"/>
      <c r="K58" s="125"/>
      <c r="L58" s="123"/>
      <c r="M58" s="121"/>
      <c r="N58" s="124"/>
      <c r="O58" s="123"/>
      <c r="P58" s="122"/>
      <c r="Q58" s="122"/>
      <c r="R58" s="121"/>
      <c r="S58" s="120"/>
    </row>
    <row r="59" spans="1:19" ht="12" customHeight="1">
      <c r="A59" s="119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7"/>
    </row>
    <row r="60" ht="4.5" customHeight="1"/>
    <row r="61" spans="1:19" ht="15" customHeight="1">
      <c r="A61" s="116" t="s">
        <v>68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4"/>
    </row>
    <row r="62" spans="1:19" ht="81" customHeight="1">
      <c r="A62" s="113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1"/>
    </row>
    <row r="63" ht="4.5" customHeight="1"/>
    <row r="64" spans="1:19" ht="15" customHeight="1">
      <c r="A64" s="110" t="s">
        <v>70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8"/>
    </row>
    <row r="65" spans="1:19" ht="81" customHeight="1">
      <c r="A65" s="107" t="s">
        <v>152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5"/>
    </row>
    <row r="66" spans="1:8" ht="30" customHeight="1">
      <c r="A66" s="104"/>
      <c r="B66" s="103" t="s">
        <v>71</v>
      </c>
      <c r="C66" s="101" t="s">
        <v>151</v>
      </c>
      <c r="D66" s="101"/>
      <c r="E66" s="101"/>
      <c r="F66" s="101"/>
      <c r="G66" s="101"/>
      <c r="H66" s="101"/>
    </row>
  </sheetData>
  <sheetProtection password="FC6B" sheet="1" objects="1" scenarios="1"/>
  <mergeCells count="95">
    <mergeCell ref="G41:H41"/>
    <mergeCell ref="C41:E41"/>
    <mergeCell ref="C42:E42"/>
    <mergeCell ref="C43:H43"/>
    <mergeCell ref="P43:S43"/>
    <mergeCell ref="L57:M57"/>
    <mergeCell ref="O57:R57"/>
    <mergeCell ref="C47:D47"/>
    <mergeCell ref="M42:O42"/>
    <mergeCell ref="M41:O41"/>
    <mergeCell ref="L58:M58"/>
    <mergeCell ref="E57:H57"/>
    <mergeCell ref="E58:H58"/>
    <mergeCell ref="L43:M43"/>
    <mergeCell ref="C66:H66"/>
    <mergeCell ref="A61:S61"/>
    <mergeCell ref="A62:S62"/>
    <mergeCell ref="A64:S64"/>
    <mergeCell ref="A65:S65"/>
    <mergeCell ref="J47:K47"/>
    <mergeCell ref="O58:R58"/>
    <mergeCell ref="B58:C58"/>
    <mergeCell ref="B57:C57"/>
    <mergeCell ref="Q41:R41"/>
    <mergeCell ref="A52:S52"/>
    <mergeCell ref="Q47:S47"/>
    <mergeCell ref="A49:S49"/>
    <mergeCell ref="A50:S50"/>
    <mergeCell ref="C46:D46"/>
    <mergeCell ref="J46:K46"/>
    <mergeCell ref="S36:S37"/>
    <mergeCell ref="I36:I37"/>
    <mergeCell ref="I31:I32"/>
    <mergeCell ref="H5:I5"/>
    <mergeCell ref="I11:I12"/>
    <mergeCell ref="I26:I27"/>
    <mergeCell ref="R5:S5"/>
    <mergeCell ref="K8:L9"/>
    <mergeCell ref="K23:L24"/>
    <mergeCell ref="K28:L29"/>
    <mergeCell ref="S11:S12"/>
    <mergeCell ref="L3:S3"/>
    <mergeCell ref="L1:N1"/>
    <mergeCell ref="O1:P1"/>
    <mergeCell ref="Q1:S1"/>
    <mergeCell ref="N5:Q5"/>
    <mergeCell ref="K12:L12"/>
    <mergeCell ref="M5:M6"/>
    <mergeCell ref="K5:L5"/>
    <mergeCell ref="K6:L6"/>
    <mergeCell ref="B3:I3"/>
    <mergeCell ref="B1:C2"/>
    <mergeCell ref="D1:I1"/>
    <mergeCell ref="C5:C6"/>
    <mergeCell ref="D5:G5"/>
    <mergeCell ref="A5:B5"/>
    <mergeCell ref="A6:B6"/>
    <mergeCell ref="S16:S17"/>
    <mergeCell ref="K33:L34"/>
    <mergeCell ref="S26:S27"/>
    <mergeCell ref="S31:S32"/>
    <mergeCell ref="K25:L26"/>
    <mergeCell ref="S21:S22"/>
    <mergeCell ref="K18:L19"/>
    <mergeCell ref="K20:L21"/>
    <mergeCell ref="A25:B26"/>
    <mergeCell ref="K15:L16"/>
    <mergeCell ref="A17:B17"/>
    <mergeCell ref="A22:B22"/>
    <mergeCell ref="A23:B24"/>
    <mergeCell ref="A18:B19"/>
    <mergeCell ref="A20:B21"/>
    <mergeCell ref="I16:I17"/>
    <mergeCell ref="I21:I22"/>
    <mergeCell ref="K17:L17"/>
    <mergeCell ref="A37:B37"/>
    <mergeCell ref="A28:B29"/>
    <mergeCell ref="A27:B27"/>
    <mergeCell ref="K37:L37"/>
    <mergeCell ref="K32:L32"/>
    <mergeCell ref="A30:B31"/>
    <mergeCell ref="A33:B34"/>
    <mergeCell ref="K30:L31"/>
    <mergeCell ref="A32:B32"/>
    <mergeCell ref="K27:L27"/>
    <mergeCell ref="A8:B9"/>
    <mergeCell ref="A10:B11"/>
    <mergeCell ref="A12:B12"/>
    <mergeCell ref="K35:L36"/>
    <mergeCell ref="K13:L14"/>
    <mergeCell ref="A35:B36"/>
    <mergeCell ref="K22:L22"/>
    <mergeCell ref="K10:L11"/>
    <mergeCell ref="A13:B14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 P33:P36 P28:P31 P23:P26 P18:P21 P13:P16 P8:P11 F33:F36 F28:F31 F23:F26 F18:F21 F13: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  <dataValidation type="whole" allowBlank="1" showInputMessage="1" showErrorMessage="1" sqref="A37:B37 I57:I58 D57:D58 K12:L12 K17:L17 K22:L22 K27:L27 K32:L32 K37:L37 N57:N58 S57:S58 A27:B27 A22:B22 A32:B32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361" customWidth="1"/>
    <col min="2" max="2" width="15.7109375" style="361" customWidth="1"/>
    <col min="3" max="3" width="5.7109375" style="361" customWidth="1"/>
    <col min="4" max="5" width="6.7109375" style="361" customWidth="1"/>
    <col min="6" max="6" width="4.7109375" style="361" customWidth="1"/>
    <col min="7" max="7" width="6.7109375" style="361" customWidth="1"/>
    <col min="8" max="8" width="6.28125" style="361" customWidth="1"/>
    <col min="9" max="9" width="6.7109375" style="361" customWidth="1"/>
    <col min="10" max="10" width="1.7109375" style="361" customWidth="1"/>
    <col min="11" max="11" width="10.7109375" style="361" customWidth="1"/>
    <col min="12" max="12" width="15.7109375" style="361" customWidth="1"/>
    <col min="13" max="13" width="5.7109375" style="361" customWidth="1"/>
    <col min="14" max="15" width="6.7109375" style="361" customWidth="1"/>
    <col min="16" max="16" width="4.7109375" style="361" customWidth="1"/>
    <col min="17" max="17" width="6.7109375" style="361" customWidth="1"/>
    <col min="18" max="18" width="6.28125" style="361" customWidth="1"/>
    <col min="19" max="19" width="6.7109375" style="361" customWidth="1"/>
    <col min="20" max="16384" width="9.140625" style="361" customWidth="1"/>
  </cols>
  <sheetData>
    <row r="1" spans="2:19" ht="26.25" customHeight="1" thickBot="1">
      <c r="B1" s="464" t="s">
        <v>0</v>
      </c>
      <c r="C1" s="464"/>
      <c r="D1" s="468" t="s">
        <v>1</v>
      </c>
      <c r="E1" s="468"/>
      <c r="F1" s="468"/>
      <c r="G1" s="468"/>
      <c r="H1" s="468"/>
      <c r="I1" s="468"/>
      <c r="K1" s="395" t="s">
        <v>2</v>
      </c>
      <c r="L1" s="467" t="s">
        <v>199</v>
      </c>
      <c r="M1" s="467"/>
      <c r="N1" s="467"/>
      <c r="O1" s="466" t="s">
        <v>4</v>
      </c>
      <c r="P1" s="466"/>
      <c r="Q1" s="465">
        <v>42783</v>
      </c>
      <c r="R1" s="465"/>
      <c r="S1" s="465"/>
    </row>
    <row r="2" spans="2:3" ht="6" customHeight="1" thickBot="1">
      <c r="B2" s="464"/>
      <c r="C2" s="464"/>
    </row>
    <row r="3" spans="1:19" ht="19.5" customHeight="1" thickBot="1">
      <c r="A3" s="463" t="s">
        <v>5</v>
      </c>
      <c r="B3" s="462" t="s">
        <v>198</v>
      </c>
      <c r="C3" s="462"/>
      <c r="D3" s="462"/>
      <c r="E3" s="462"/>
      <c r="F3" s="462"/>
      <c r="G3" s="462"/>
      <c r="H3" s="462"/>
      <c r="I3" s="462"/>
      <c r="K3" s="463" t="s">
        <v>7</v>
      </c>
      <c r="L3" s="462" t="s">
        <v>197</v>
      </c>
      <c r="M3" s="462"/>
      <c r="N3" s="462"/>
      <c r="O3" s="462"/>
      <c r="P3" s="462"/>
      <c r="Q3" s="462"/>
      <c r="R3" s="462"/>
      <c r="S3" s="462"/>
    </row>
    <row r="4" ht="4.5" customHeight="1" thickBot="1"/>
    <row r="5" spans="1:19" ht="12.75" customHeight="1" thickBot="1">
      <c r="A5" s="461" t="s">
        <v>9</v>
      </c>
      <c r="B5" s="461"/>
      <c r="C5" s="457" t="s">
        <v>10</v>
      </c>
      <c r="D5" s="460" t="s">
        <v>11</v>
      </c>
      <c r="E5" s="460"/>
      <c r="F5" s="460"/>
      <c r="G5" s="460"/>
      <c r="H5" s="459" t="s">
        <v>12</v>
      </c>
      <c r="I5" s="459"/>
      <c r="K5" s="461" t="s">
        <v>9</v>
      </c>
      <c r="L5" s="461"/>
      <c r="M5" s="457" t="s">
        <v>10</v>
      </c>
      <c r="N5" s="460" t="s">
        <v>11</v>
      </c>
      <c r="O5" s="460"/>
      <c r="P5" s="460"/>
      <c r="Q5" s="460"/>
      <c r="R5" s="459" t="s">
        <v>12</v>
      </c>
      <c r="S5" s="459"/>
    </row>
    <row r="6" spans="1:19" ht="12.75" customHeight="1" thickBot="1">
      <c r="A6" s="458" t="s">
        <v>13</v>
      </c>
      <c r="B6" s="458"/>
      <c r="C6" s="457"/>
      <c r="D6" s="456" t="s">
        <v>14</v>
      </c>
      <c r="E6" s="455" t="s">
        <v>15</v>
      </c>
      <c r="F6" s="455" t="s">
        <v>16</v>
      </c>
      <c r="G6" s="454" t="s">
        <v>17</v>
      </c>
      <c r="H6" s="453" t="s">
        <v>18</v>
      </c>
      <c r="I6" s="452" t="s">
        <v>19</v>
      </c>
      <c r="K6" s="458" t="s">
        <v>13</v>
      </c>
      <c r="L6" s="458"/>
      <c r="M6" s="457"/>
      <c r="N6" s="456" t="s">
        <v>14</v>
      </c>
      <c r="O6" s="455" t="s">
        <v>15</v>
      </c>
      <c r="P6" s="455" t="s">
        <v>16</v>
      </c>
      <c r="Q6" s="454" t="s">
        <v>17</v>
      </c>
      <c r="R6" s="453" t="s">
        <v>18</v>
      </c>
      <c r="S6" s="452" t="s">
        <v>19</v>
      </c>
    </row>
    <row r="7" spans="1:12" ht="4.5" customHeight="1" thickBot="1">
      <c r="A7" s="451"/>
      <c r="B7" s="451"/>
      <c r="K7" s="451"/>
      <c r="L7" s="451"/>
    </row>
    <row r="8" spans="1:19" ht="12.75" customHeight="1" thickBot="1">
      <c r="A8" s="450" t="s">
        <v>196</v>
      </c>
      <c r="B8" s="449"/>
      <c r="C8" s="440">
        <v>1</v>
      </c>
      <c r="D8" s="439">
        <v>144</v>
      </c>
      <c r="E8" s="438">
        <f>205-144</f>
        <v>61</v>
      </c>
      <c r="F8" s="438">
        <v>2</v>
      </c>
      <c r="G8" s="437">
        <f>IF(AND(ISBLANK(D8),ISBLANK(E8)),"",D8+E8)</f>
        <v>205</v>
      </c>
      <c r="H8" s="436">
        <f>IF(OR(ISNUMBER($G8),ISNUMBER($Q8)),(SIGN(N($G8)-N($Q8))+1)/2,"")</f>
        <v>1</v>
      </c>
      <c r="I8" s="429"/>
      <c r="K8" s="435" t="s">
        <v>195</v>
      </c>
      <c r="L8" s="435"/>
      <c r="M8" s="440">
        <v>1</v>
      </c>
      <c r="N8" s="439">
        <v>151</v>
      </c>
      <c r="O8" s="438">
        <f>204-151</f>
        <v>53</v>
      </c>
      <c r="P8" s="438">
        <v>7</v>
      </c>
      <c r="Q8" s="437">
        <f>IF(AND(ISBLANK(N8),ISBLANK(O8)),"",N8+O8)</f>
        <v>204</v>
      </c>
      <c r="R8" s="436">
        <f>IF(ISNUMBER($H8),1-$H8,"")</f>
        <v>0</v>
      </c>
      <c r="S8" s="429"/>
    </row>
    <row r="9" spans="1:19" ht="12.75" customHeight="1">
      <c r="A9" s="448"/>
      <c r="B9" s="447"/>
      <c r="C9" s="434">
        <v>2</v>
      </c>
      <c r="D9" s="433">
        <v>141</v>
      </c>
      <c r="E9" s="432">
        <f>209-141</f>
        <v>68</v>
      </c>
      <c r="F9" s="432">
        <v>2</v>
      </c>
      <c r="G9" s="431">
        <f>IF(AND(ISBLANK(D9),ISBLANK(E9)),"",D9+E9)</f>
        <v>209</v>
      </c>
      <c r="H9" s="430">
        <f>IF(OR(ISNUMBER($G9),ISNUMBER($Q9)),(SIGN(N($G9)-N($Q9))+1)/2,"")</f>
        <v>0</v>
      </c>
      <c r="I9" s="429"/>
      <c r="K9" s="435"/>
      <c r="L9" s="435"/>
      <c r="M9" s="434">
        <v>2</v>
      </c>
      <c r="N9" s="433">
        <v>149</v>
      </c>
      <c r="O9" s="432">
        <f>211-149</f>
        <v>62</v>
      </c>
      <c r="P9" s="432">
        <v>4</v>
      </c>
      <c r="Q9" s="431">
        <f>IF(AND(ISBLANK(N9),ISBLANK(O9)),"",N9+O9)</f>
        <v>211</v>
      </c>
      <c r="R9" s="430">
        <f>IF(ISNUMBER($H9),1-$H9,"")</f>
        <v>1</v>
      </c>
      <c r="S9" s="429"/>
    </row>
    <row r="10" spans="1:19" ht="12.75" customHeight="1" thickBot="1">
      <c r="A10" s="446" t="s">
        <v>38</v>
      </c>
      <c r="B10" s="445"/>
      <c r="C10" s="434">
        <v>3</v>
      </c>
      <c r="D10" s="433"/>
      <c r="E10" s="432"/>
      <c r="F10" s="432"/>
      <c r="G10" s="431">
        <f>IF(AND(ISBLANK(D10),ISBLANK(E10)),"",D10+E10)</f>
      </c>
      <c r="H10" s="430">
        <f>IF(OR(ISNUMBER($G10),ISNUMBER($Q10)),(SIGN(N($G10)-N($Q10))+1)/2,"")</f>
      </c>
      <c r="I10" s="429"/>
      <c r="K10" s="428" t="s">
        <v>194</v>
      </c>
      <c r="L10" s="428"/>
      <c r="M10" s="434">
        <v>3</v>
      </c>
      <c r="N10" s="433"/>
      <c r="O10" s="432"/>
      <c r="P10" s="432"/>
      <c r="Q10" s="431">
        <f>IF(AND(ISBLANK(N10),ISBLANK(O10)),"",N10+O10)</f>
      </c>
      <c r="R10" s="430">
        <f>IF(ISNUMBER($H10),1-$H10,"")</f>
      </c>
      <c r="S10" s="429"/>
    </row>
    <row r="11" spans="1:19" ht="12.75" customHeight="1" thickBot="1">
      <c r="A11" s="444"/>
      <c r="B11" s="443"/>
      <c r="C11" s="427">
        <v>4</v>
      </c>
      <c r="D11" s="426"/>
      <c r="E11" s="425"/>
      <c r="F11" s="425"/>
      <c r="G11" s="424">
        <f>IF(AND(ISBLANK(D11),ISBLANK(E11)),"",D11+E11)</f>
      </c>
      <c r="H11" s="423">
        <f>IF(OR(ISNUMBER($G11),ISNUMBER($Q11)),(SIGN(N($G11)-N($Q11))+1)/2,"")</f>
      </c>
      <c r="I11" s="417">
        <f>IF(ISNUMBER(H12),(SIGN(1000*($H12-$R12)+$G12-$Q12)+1)/2,"")</f>
        <v>0</v>
      </c>
      <c r="K11" s="428"/>
      <c r="L11" s="428"/>
      <c r="M11" s="427">
        <v>4</v>
      </c>
      <c r="N11" s="426"/>
      <c r="O11" s="425"/>
      <c r="P11" s="425"/>
      <c r="Q11" s="424">
        <f>IF(AND(ISBLANK(N11),ISBLANK(O11)),"",N11+O11)</f>
      </c>
      <c r="R11" s="423">
        <f>IF(ISNUMBER($H11),1-$H11,"")</f>
      </c>
      <c r="S11" s="417">
        <f>IF(ISNUMBER($I11),1-$I11,"")</f>
        <v>1</v>
      </c>
    </row>
    <row r="12" spans="1:19" ht="15.75" customHeight="1" thickBot="1">
      <c r="A12" s="442">
        <v>1628</v>
      </c>
      <c r="B12" s="441"/>
      <c r="C12" s="421" t="s">
        <v>17</v>
      </c>
      <c r="D12" s="418">
        <f>IF(ISNUMBER($G12),SUM(D8:D11),"")</f>
        <v>285</v>
      </c>
      <c r="E12" s="420">
        <f>IF(ISNUMBER($G12),SUM(E8:E11),"")</f>
        <v>129</v>
      </c>
      <c r="F12" s="420">
        <f>IF(ISNUMBER($G12),SUM(F8:F11),"")</f>
        <v>4</v>
      </c>
      <c r="G12" s="419">
        <f>IF(SUM($G8:$G11)+SUM($Q8:$Q11)&gt;0,SUM(G8:G11),"")</f>
        <v>414</v>
      </c>
      <c r="H12" s="418">
        <f>IF(ISNUMBER($G12),SUM(H8:H11),"")</f>
        <v>1</v>
      </c>
      <c r="I12" s="417"/>
      <c r="K12" s="422">
        <v>15163</v>
      </c>
      <c r="L12" s="422"/>
      <c r="M12" s="421" t="s">
        <v>17</v>
      </c>
      <c r="N12" s="418">
        <f>IF(ISNUMBER($G12),SUM(N8:N11),"")</f>
        <v>300</v>
      </c>
      <c r="O12" s="420">
        <f>IF(ISNUMBER($G12),SUM(O8:O11),"")</f>
        <v>115</v>
      </c>
      <c r="P12" s="420">
        <f>IF(ISNUMBER($G12),SUM(P8:P11),"")</f>
        <v>11</v>
      </c>
      <c r="Q12" s="419">
        <f>IF(SUM($G8:$G11)+SUM($Q8:$Q11)&gt;0,SUM(Q8:Q11),"")</f>
        <v>415</v>
      </c>
      <c r="R12" s="418">
        <f>IF(ISNUMBER($G12),SUM(R8:R11),"")</f>
        <v>1</v>
      </c>
      <c r="S12" s="417"/>
    </row>
    <row r="13" spans="1:19" ht="12.75" customHeight="1" thickBot="1">
      <c r="A13" s="435" t="s">
        <v>193</v>
      </c>
      <c r="B13" s="435"/>
      <c r="C13" s="440">
        <v>1</v>
      </c>
      <c r="D13" s="439">
        <v>135</v>
      </c>
      <c r="E13" s="438">
        <v>35</v>
      </c>
      <c r="F13" s="438">
        <v>7</v>
      </c>
      <c r="G13" s="437">
        <f>IF(AND(ISBLANK(D13),ISBLANK(E13)),"",D13+E13)</f>
        <v>170</v>
      </c>
      <c r="H13" s="436">
        <f>IF(OR(ISNUMBER($G13),ISNUMBER($Q13)),(SIGN(N($G13)-N($Q13))+1)/2,"")</f>
        <v>0</v>
      </c>
      <c r="I13" s="429"/>
      <c r="K13" s="435" t="s">
        <v>188</v>
      </c>
      <c r="L13" s="435"/>
      <c r="M13" s="440">
        <v>1</v>
      </c>
      <c r="N13" s="439">
        <v>155</v>
      </c>
      <c r="O13" s="438">
        <f>227-155</f>
        <v>72</v>
      </c>
      <c r="P13" s="438">
        <v>1</v>
      </c>
      <c r="Q13" s="437">
        <f>IF(AND(ISBLANK(N13),ISBLANK(O13)),"",N13+O13)</f>
        <v>227</v>
      </c>
      <c r="R13" s="436">
        <f>IF(ISNUMBER($H13),1-$H13,"")</f>
        <v>1</v>
      </c>
      <c r="S13" s="429"/>
    </row>
    <row r="14" spans="1:19" ht="12.75" customHeight="1">
      <c r="A14" s="435"/>
      <c r="B14" s="435"/>
      <c r="C14" s="434">
        <v>2</v>
      </c>
      <c r="D14" s="433">
        <v>131</v>
      </c>
      <c r="E14" s="432">
        <f>182-131</f>
        <v>51</v>
      </c>
      <c r="F14" s="432">
        <v>4</v>
      </c>
      <c r="G14" s="431">
        <f>IF(AND(ISBLANK(D14),ISBLANK(E14)),"",D14+E14)</f>
        <v>182</v>
      </c>
      <c r="H14" s="430">
        <f>IF(OR(ISNUMBER($G14),ISNUMBER($Q14)),(SIGN(N($G14)-N($Q14))+1)/2,"")</f>
        <v>0</v>
      </c>
      <c r="I14" s="429"/>
      <c r="K14" s="435"/>
      <c r="L14" s="435"/>
      <c r="M14" s="434">
        <v>2</v>
      </c>
      <c r="N14" s="433">
        <v>157</v>
      </c>
      <c r="O14" s="432">
        <f>233-157</f>
        <v>76</v>
      </c>
      <c r="P14" s="432">
        <v>4</v>
      </c>
      <c r="Q14" s="431">
        <f>IF(AND(ISBLANK(N14),ISBLANK(O14)),"",N14+O14)</f>
        <v>233</v>
      </c>
      <c r="R14" s="430">
        <f>IF(ISNUMBER($H14),1-$H14,"")</f>
        <v>1</v>
      </c>
      <c r="S14" s="429"/>
    </row>
    <row r="15" spans="1:19" ht="12.75" customHeight="1" thickBot="1">
      <c r="A15" s="428" t="s">
        <v>80</v>
      </c>
      <c r="B15" s="428"/>
      <c r="C15" s="434">
        <v>3</v>
      </c>
      <c r="D15" s="433"/>
      <c r="E15" s="432"/>
      <c r="F15" s="432"/>
      <c r="G15" s="431">
        <f>IF(AND(ISBLANK(D15),ISBLANK(E15)),"",D15+E15)</f>
      </c>
      <c r="H15" s="430">
        <f>IF(OR(ISNUMBER($G15),ISNUMBER($Q15)),(SIGN(N($G15)-N($Q15))+1)/2,"")</f>
      </c>
      <c r="I15" s="429"/>
      <c r="K15" s="428" t="s">
        <v>192</v>
      </c>
      <c r="L15" s="428"/>
      <c r="M15" s="434">
        <v>3</v>
      </c>
      <c r="N15" s="433"/>
      <c r="O15" s="432"/>
      <c r="P15" s="432"/>
      <c r="Q15" s="431">
        <f>IF(AND(ISBLANK(N15),ISBLANK(O15)),"",N15+O15)</f>
      </c>
      <c r="R15" s="430">
        <f>IF(ISNUMBER($H15),1-$H15,"")</f>
      </c>
      <c r="S15" s="429"/>
    </row>
    <row r="16" spans="1:19" ht="12.75" customHeight="1" thickBot="1">
      <c r="A16" s="428"/>
      <c r="B16" s="428"/>
      <c r="C16" s="427">
        <v>4</v>
      </c>
      <c r="D16" s="426"/>
      <c r="E16" s="425"/>
      <c r="F16" s="425"/>
      <c r="G16" s="424">
        <f>IF(AND(ISBLANK(D16),ISBLANK(E16)),"",D16+E16)</f>
      </c>
      <c r="H16" s="423">
        <f>IF(OR(ISNUMBER($G16),ISNUMBER($Q16)),(SIGN(N($G16)-N($Q16))+1)/2,"")</f>
      </c>
      <c r="I16" s="417">
        <f>IF(ISNUMBER(H17),(SIGN(1000*($H17-$R17)+$G17-$Q17)+1)/2,"")</f>
        <v>0</v>
      </c>
      <c r="K16" s="428"/>
      <c r="L16" s="428"/>
      <c r="M16" s="427">
        <v>4</v>
      </c>
      <c r="N16" s="426"/>
      <c r="O16" s="425"/>
      <c r="P16" s="425"/>
      <c r="Q16" s="424">
        <f>IF(AND(ISBLANK(N16),ISBLANK(O16)),"",N16+O16)</f>
      </c>
      <c r="R16" s="423">
        <f>IF(ISNUMBER($H16),1-$H16,"")</f>
      </c>
      <c r="S16" s="417">
        <f>IF(ISNUMBER($I16),1-$I16,"")</f>
        <v>1</v>
      </c>
    </row>
    <row r="17" spans="1:19" ht="15.75" customHeight="1" thickBot="1">
      <c r="A17" s="422">
        <v>23037</v>
      </c>
      <c r="B17" s="422"/>
      <c r="C17" s="421" t="s">
        <v>17</v>
      </c>
      <c r="D17" s="418">
        <f>IF(ISNUMBER($G17),SUM(D13:D16),"")</f>
        <v>266</v>
      </c>
      <c r="E17" s="420">
        <f>IF(ISNUMBER($G17),SUM(E13:E16),"")</f>
        <v>86</v>
      </c>
      <c r="F17" s="420">
        <f>IF(ISNUMBER($G17),SUM(F13:F16),"")</f>
        <v>11</v>
      </c>
      <c r="G17" s="419">
        <f>IF(SUM($G13:$G16)+SUM($Q13:$Q16)&gt;0,SUM(G13:G16),"")</f>
        <v>352</v>
      </c>
      <c r="H17" s="418">
        <f>IF(ISNUMBER($G17),SUM(H13:H16),"")</f>
        <v>0</v>
      </c>
      <c r="I17" s="417"/>
      <c r="K17" s="422">
        <v>1935</v>
      </c>
      <c r="L17" s="422"/>
      <c r="M17" s="421" t="s">
        <v>17</v>
      </c>
      <c r="N17" s="418">
        <f>IF(ISNUMBER($G17),SUM(N13:N16),"")</f>
        <v>312</v>
      </c>
      <c r="O17" s="420">
        <f>IF(ISNUMBER($G17),SUM(O13:O16),"")</f>
        <v>148</v>
      </c>
      <c r="P17" s="420">
        <f>IF(ISNUMBER($G17),SUM(P13:P16),"")</f>
        <v>5</v>
      </c>
      <c r="Q17" s="419">
        <f>IF(SUM($G13:$G16)+SUM($Q13:$Q16)&gt;0,SUM(Q13:Q16),"")</f>
        <v>460</v>
      </c>
      <c r="R17" s="418">
        <f>IF(ISNUMBER($G17),SUM(R13:R16),"")</f>
        <v>2</v>
      </c>
      <c r="S17" s="417"/>
    </row>
    <row r="18" spans="1:19" ht="12.75" customHeight="1" thickBot="1">
      <c r="A18" s="435" t="s">
        <v>191</v>
      </c>
      <c r="B18" s="435"/>
      <c r="C18" s="440">
        <v>1</v>
      </c>
      <c r="D18" s="439">
        <v>155</v>
      </c>
      <c r="E18" s="438">
        <f>224-155</f>
        <v>69</v>
      </c>
      <c r="F18" s="438">
        <v>4</v>
      </c>
      <c r="G18" s="437">
        <f>IF(AND(ISBLANK(D18),ISBLANK(E18)),"",D18+E18)</f>
        <v>224</v>
      </c>
      <c r="H18" s="436">
        <f>IF(OR(ISNUMBER($G18),ISNUMBER($Q18)),(SIGN(N($G18)-N($Q18))+1)/2,"")</f>
        <v>1</v>
      </c>
      <c r="I18" s="429"/>
      <c r="K18" s="435" t="s">
        <v>190</v>
      </c>
      <c r="L18" s="435"/>
      <c r="M18" s="440">
        <v>1</v>
      </c>
      <c r="N18" s="439">
        <v>134</v>
      </c>
      <c r="O18" s="438">
        <f>204-134</f>
        <v>70</v>
      </c>
      <c r="P18" s="438">
        <v>4</v>
      </c>
      <c r="Q18" s="437">
        <f>IF(AND(ISBLANK(N18),ISBLANK(O18)),"",N18+O18)</f>
        <v>204</v>
      </c>
      <c r="R18" s="436">
        <f>IF(ISNUMBER($H18),1-$H18,"")</f>
        <v>0</v>
      </c>
      <c r="S18" s="429"/>
    </row>
    <row r="19" spans="1:19" ht="12.75" customHeight="1">
      <c r="A19" s="435"/>
      <c r="B19" s="435"/>
      <c r="C19" s="434">
        <v>2</v>
      </c>
      <c r="D19" s="433">
        <v>140</v>
      </c>
      <c r="E19" s="432">
        <f>197-140</f>
        <v>57</v>
      </c>
      <c r="F19" s="432">
        <v>4</v>
      </c>
      <c r="G19" s="431">
        <f>IF(AND(ISBLANK(D19),ISBLANK(E19)),"",D19+E19)</f>
        <v>197</v>
      </c>
      <c r="H19" s="430">
        <f>IF(OR(ISNUMBER($G19),ISNUMBER($Q19)),(SIGN(N($G19)-N($Q19))+1)/2,"")</f>
        <v>0</v>
      </c>
      <c r="I19" s="429"/>
      <c r="K19" s="435"/>
      <c r="L19" s="435"/>
      <c r="M19" s="434">
        <v>2</v>
      </c>
      <c r="N19" s="433">
        <v>147</v>
      </c>
      <c r="O19" s="432">
        <f>199-147</f>
        <v>52</v>
      </c>
      <c r="P19" s="432">
        <v>4</v>
      </c>
      <c r="Q19" s="431">
        <f>IF(AND(ISBLANK(N19),ISBLANK(O19)),"",N19+O19)</f>
        <v>199</v>
      </c>
      <c r="R19" s="430">
        <f>IF(ISNUMBER($H19),1-$H19,"")</f>
        <v>1</v>
      </c>
      <c r="S19" s="429"/>
    </row>
    <row r="20" spans="1:19" ht="12.75" customHeight="1" thickBot="1">
      <c r="A20" s="428" t="s">
        <v>118</v>
      </c>
      <c r="B20" s="428"/>
      <c r="C20" s="434">
        <v>3</v>
      </c>
      <c r="D20" s="433"/>
      <c r="E20" s="432"/>
      <c r="F20" s="432"/>
      <c r="G20" s="431">
        <f>IF(AND(ISBLANK(D20),ISBLANK(E20)),"",D20+E20)</f>
      </c>
      <c r="H20" s="430">
        <f>IF(OR(ISNUMBER($G20),ISNUMBER($Q20)),(SIGN(N($G20)-N($Q20))+1)/2,"")</f>
      </c>
      <c r="I20" s="429"/>
      <c r="K20" s="428" t="s">
        <v>80</v>
      </c>
      <c r="L20" s="428"/>
      <c r="M20" s="434">
        <v>3</v>
      </c>
      <c r="N20" s="433"/>
      <c r="O20" s="432"/>
      <c r="P20" s="432"/>
      <c r="Q20" s="431">
        <f>IF(AND(ISBLANK(N20),ISBLANK(O20)),"",N20+O20)</f>
      </c>
      <c r="R20" s="430">
        <f>IF(ISNUMBER($H20),1-$H20,"")</f>
      </c>
      <c r="S20" s="429"/>
    </row>
    <row r="21" spans="1:19" ht="12.75" customHeight="1" thickBot="1">
      <c r="A21" s="428"/>
      <c r="B21" s="428"/>
      <c r="C21" s="427">
        <v>4</v>
      </c>
      <c r="D21" s="426"/>
      <c r="E21" s="425"/>
      <c r="F21" s="425"/>
      <c r="G21" s="424">
        <f>IF(AND(ISBLANK(D21),ISBLANK(E21)),"",D21+E21)</f>
      </c>
      <c r="H21" s="423">
        <f>IF(OR(ISNUMBER($G21),ISNUMBER($Q21)),(SIGN(N($G21)-N($Q21))+1)/2,"")</f>
      </c>
      <c r="I21" s="417">
        <f>IF(ISNUMBER(H22),(SIGN(1000*($H22-$R22)+$G22-$Q22)+1)/2,"")</f>
        <v>1</v>
      </c>
      <c r="K21" s="428"/>
      <c r="L21" s="428"/>
      <c r="M21" s="427">
        <v>4</v>
      </c>
      <c r="N21" s="426"/>
      <c r="O21" s="425"/>
      <c r="P21" s="425"/>
      <c r="Q21" s="424">
        <f>IF(AND(ISBLANK(N21),ISBLANK(O21)),"",N21+O21)</f>
      </c>
      <c r="R21" s="423">
        <f>IF(ISNUMBER($H21),1-$H21,"")</f>
      </c>
      <c r="S21" s="417">
        <f>IF(ISNUMBER($I21),1-$I21,"")</f>
        <v>0</v>
      </c>
    </row>
    <row r="22" spans="1:19" ht="15.75" customHeight="1" thickBot="1">
      <c r="A22" s="422">
        <v>22237</v>
      </c>
      <c r="B22" s="422"/>
      <c r="C22" s="421" t="s">
        <v>17</v>
      </c>
      <c r="D22" s="418">
        <f>IF(ISNUMBER($G22),SUM(D18:D21),"")</f>
        <v>295</v>
      </c>
      <c r="E22" s="420">
        <f>IF(ISNUMBER($G22),SUM(E18:E21),"")</f>
        <v>126</v>
      </c>
      <c r="F22" s="420">
        <f>IF(ISNUMBER($G22),SUM(F18:F21),"")</f>
        <v>8</v>
      </c>
      <c r="G22" s="419">
        <f>IF(SUM($G18:$G21)+SUM($Q18:$Q21)&gt;0,SUM(G18:G21),"")</f>
        <v>421</v>
      </c>
      <c r="H22" s="418">
        <f>IF(ISNUMBER($G22),SUM(H18:H21),"")</f>
        <v>1</v>
      </c>
      <c r="I22" s="417"/>
      <c r="K22" s="422">
        <v>1944</v>
      </c>
      <c r="L22" s="422"/>
      <c r="M22" s="421" t="s">
        <v>17</v>
      </c>
      <c r="N22" s="418">
        <f>IF(ISNUMBER($G22),SUM(N18:N21),"")</f>
        <v>281</v>
      </c>
      <c r="O22" s="420">
        <f>IF(ISNUMBER($G22),SUM(O18:O21),"")</f>
        <v>122</v>
      </c>
      <c r="P22" s="420">
        <f>IF(ISNUMBER($G22),SUM(P18:P21),"")</f>
        <v>8</v>
      </c>
      <c r="Q22" s="419">
        <f>IF(SUM($G18:$G21)+SUM($Q18:$Q21)&gt;0,SUM(Q18:Q21),"")</f>
        <v>403</v>
      </c>
      <c r="R22" s="418">
        <f>IF(ISNUMBER($G22),SUM(R18:R21),"")</f>
        <v>1</v>
      </c>
      <c r="S22" s="417"/>
    </row>
    <row r="23" spans="1:19" ht="12.75" customHeight="1" thickBot="1">
      <c r="A23" s="450" t="s">
        <v>189</v>
      </c>
      <c r="B23" s="449"/>
      <c r="C23" s="440">
        <v>1</v>
      </c>
      <c r="D23" s="439">
        <v>134</v>
      </c>
      <c r="E23" s="438">
        <f>223-134</f>
        <v>89</v>
      </c>
      <c r="F23" s="438">
        <v>0</v>
      </c>
      <c r="G23" s="437">
        <f>IF(AND(ISBLANK(D23),ISBLANK(E23)),"",D23+E23)</f>
        <v>223</v>
      </c>
      <c r="H23" s="436">
        <f>IF(OR(ISNUMBER($G23),ISNUMBER($Q23)),(SIGN(N($G23)-N($Q23))+1)/2,"")</f>
        <v>1</v>
      </c>
      <c r="I23" s="429"/>
      <c r="K23" s="435" t="s">
        <v>188</v>
      </c>
      <c r="L23" s="435"/>
      <c r="M23" s="440">
        <v>1</v>
      </c>
      <c r="N23" s="439">
        <v>135</v>
      </c>
      <c r="O23" s="438">
        <f>195-135</f>
        <v>60</v>
      </c>
      <c r="P23" s="438">
        <v>3</v>
      </c>
      <c r="Q23" s="437">
        <f>IF(AND(ISBLANK(N23),ISBLANK(O23)),"",N23+O23)</f>
        <v>195</v>
      </c>
      <c r="R23" s="436">
        <f>IF(ISNUMBER($H23),1-$H23,"")</f>
        <v>0</v>
      </c>
      <c r="S23" s="429"/>
    </row>
    <row r="24" spans="1:19" ht="12.75" customHeight="1">
      <c r="A24" s="448"/>
      <c r="B24" s="447"/>
      <c r="C24" s="434">
        <v>2</v>
      </c>
      <c r="D24" s="433">
        <v>151</v>
      </c>
      <c r="E24" s="432">
        <f>203-151</f>
        <v>52</v>
      </c>
      <c r="F24" s="432">
        <v>2</v>
      </c>
      <c r="G24" s="431">
        <f>IF(AND(ISBLANK(D24),ISBLANK(E24)),"",D24+E24)</f>
        <v>203</v>
      </c>
      <c r="H24" s="430">
        <f>IF(OR(ISNUMBER($G24),ISNUMBER($Q24)),(SIGN(N($G24)-N($Q24))+1)/2,"")</f>
        <v>1</v>
      </c>
      <c r="I24" s="429"/>
      <c r="K24" s="435"/>
      <c r="L24" s="435"/>
      <c r="M24" s="434">
        <v>2</v>
      </c>
      <c r="N24" s="433">
        <v>143</v>
      </c>
      <c r="O24" s="432">
        <f>195-143</f>
        <v>52</v>
      </c>
      <c r="P24" s="432">
        <v>5</v>
      </c>
      <c r="Q24" s="431">
        <f>IF(AND(ISBLANK(N24),ISBLANK(O24)),"",N24+O24)</f>
        <v>195</v>
      </c>
      <c r="R24" s="430">
        <f>IF(ISNUMBER($H24),1-$H24,"")</f>
        <v>0</v>
      </c>
      <c r="S24" s="429"/>
    </row>
    <row r="25" spans="1:19" ht="12.75" customHeight="1" thickBot="1">
      <c r="A25" s="446" t="s">
        <v>87</v>
      </c>
      <c r="B25" s="445"/>
      <c r="C25" s="434">
        <v>3</v>
      </c>
      <c r="D25" s="433"/>
      <c r="E25" s="432"/>
      <c r="F25" s="432"/>
      <c r="G25" s="431">
        <f>IF(AND(ISBLANK(D25),ISBLANK(E25)),"",D25+E25)</f>
      </c>
      <c r="H25" s="430">
        <f>IF(OR(ISNUMBER($G25),ISNUMBER($Q25)),(SIGN(N($G25)-N($Q25))+1)/2,"")</f>
      </c>
      <c r="I25" s="429"/>
      <c r="K25" s="428" t="s">
        <v>167</v>
      </c>
      <c r="L25" s="428"/>
      <c r="M25" s="434">
        <v>3</v>
      </c>
      <c r="N25" s="433"/>
      <c r="O25" s="432"/>
      <c r="P25" s="432"/>
      <c r="Q25" s="431">
        <f>IF(AND(ISBLANK(N25),ISBLANK(O25)),"",N25+O25)</f>
      </c>
      <c r="R25" s="430">
        <f>IF(ISNUMBER($H25),1-$H25,"")</f>
      </c>
      <c r="S25" s="429"/>
    </row>
    <row r="26" spans="1:19" ht="12.75" customHeight="1" thickBot="1">
      <c r="A26" s="444"/>
      <c r="B26" s="443"/>
      <c r="C26" s="427">
        <v>4</v>
      </c>
      <c r="D26" s="426"/>
      <c r="E26" s="425"/>
      <c r="F26" s="425"/>
      <c r="G26" s="424">
        <f>IF(AND(ISBLANK(D26),ISBLANK(E26)),"",D26+E26)</f>
      </c>
      <c r="H26" s="423">
        <f>IF(OR(ISNUMBER($G26),ISNUMBER($Q26)),(SIGN(N($G26)-N($Q26))+1)/2,"")</f>
      </c>
      <c r="I26" s="417">
        <f>IF(ISNUMBER(H27),(SIGN(1000*($H27-$R27)+$G27-$Q27)+1)/2,"")</f>
        <v>1</v>
      </c>
      <c r="K26" s="428"/>
      <c r="L26" s="428"/>
      <c r="M26" s="427">
        <v>4</v>
      </c>
      <c r="N26" s="426"/>
      <c r="O26" s="425"/>
      <c r="P26" s="425"/>
      <c r="Q26" s="424">
        <f>IF(AND(ISBLANK(N26),ISBLANK(O26)),"",N26+O26)</f>
      </c>
      <c r="R26" s="423">
        <f>IF(ISNUMBER($H26),1-$H26,"")</f>
      </c>
      <c r="S26" s="417">
        <f>IF(ISNUMBER($I26),1-$I26,"")</f>
        <v>0</v>
      </c>
    </row>
    <row r="27" spans="1:19" ht="15.75" customHeight="1" thickBot="1">
      <c r="A27" s="442">
        <v>1631</v>
      </c>
      <c r="B27" s="441"/>
      <c r="C27" s="421" t="s">
        <v>17</v>
      </c>
      <c r="D27" s="418">
        <f>IF(ISNUMBER($G27),SUM(D23:D26),"")</f>
        <v>285</v>
      </c>
      <c r="E27" s="420">
        <f>IF(ISNUMBER($G27),SUM(E23:E26),"")</f>
        <v>141</v>
      </c>
      <c r="F27" s="420">
        <f>IF(ISNUMBER($G27),SUM(F23:F26),"")</f>
        <v>2</v>
      </c>
      <c r="G27" s="419">
        <f>IF(SUM($G23:$G26)+SUM($Q23:$Q26)&gt;0,SUM(G23:G26),"")</f>
        <v>426</v>
      </c>
      <c r="H27" s="418">
        <f>IF(ISNUMBER($G27),SUM(H23:H26),"")</f>
        <v>2</v>
      </c>
      <c r="I27" s="417"/>
      <c r="K27" s="422">
        <v>1927</v>
      </c>
      <c r="L27" s="422"/>
      <c r="M27" s="421" t="s">
        <v>17</v>
      </c>
      <c r="N27" s="418">
        <f>IF(ISNUMBER($G27),SUM(N23:N26),"")</f>
        <v>278</v>
      </c>
      <c r="O27" s="420">
        <f>IF(ISNUMBER($G27),SUM(O23:O26),"")</f>
        <v>112</v>
      </c>
      <c r="P27" s="420">
        <f>IF(ISNUMBER($G27),SUM(P23:P26),"")</f>
        <v>8</v>
      </c>
      <c r="Q27" s="419">
        <f>IF(SUM($G23:$G26)+SUM($Q23:$Q26)&gt;0,SUM(Q23:Q26),"")</f>
        <v>390</v>
      </c>
      <c r="R27" s="418">
        <f>IF(ISNUMBER($G27),SUM(R23:R26),"")</f>
        <v>0</v>
      </c>
      <c r="S27" s="417"/>
    </row>
    <row r="28" spans="1:19" ht="12.75" customHeight="1" thickBot="1">
      <c r="A28" s="435" t="s">
        <v>187</v>
      </c>
      <c r="B28" s="435"/>
      <c r="C28" s="440">
        <v>1</v>
      </c>
      <c r="D28" s="439">
        <v>140</v>
      </c>
      <c r="E28" s="438">
        <f>212-140</f>
        <v>72</v>
      </c>
      <c r="F28" s="438">
        <v>2</v>
      </c>
      <c r="G28" s="437">
        <f>IF(AND(ISBLANK(D28),ISBLANK(E28)),"",D28+E28)</f>
        <v>212</v>
      </c>
      <c r="H28" s="436">
        <f>IF(OR(ISNUMBER($G28),ISNUMBER($Q28)),(SIGN(N($G28)-N($Q28))+1)/2,"")</f>
        <v>1</v>
      </c>
      <c r="I28" s="429"/>
      <c r="K28" s="435" t="s">
        <v>186</v>
      </c>
      <c r="L28" s="435"/>
      <c r="M28" s="440">
        <v>1</v>
      </c>
      <c r="N28" s="439">
        <v>140</v>
      </c>
      <c r="O28" s="438">
        <f>200-140</f>
        <v>60</v>
      </c>
      <c r="P28" s="438">
        <v>4</v>
      </c>
      <c r="Q28" s="437">
        <f>IF(AND(ISBLANK(N28),ISBLANK(O28)),"",N28+O28)</f>
        <v>200</v>
      </c>
      <c r="R28" s="436">
        <f>IF(ISNUMBER($H28),1-$H28,"")</f>
        <v>0</v>
      </c>
      <c r="S28" s="429"/>
    </row>
    <row r="29" spans="1:19" ht="12.75" customHeight="1">
      <c r="A29" s="435"/>
      <c r="B29" s="435"/>
      <c r="C29" s="434">
        <v>2</v>
      </c>
      <c r="D29" s="433">
        <v>153</v>
      </c>
      <c r="E29" s="432">
        <f>223-153</f>
        <v>70</v>
      </c>
      <c r="F29" s="432">
        <v>0</v>
      </c>
      <c r="G29" s="431">
        <f>IF(AND(ISBLANK(D29),ISBLANK(E29)),"",D29+E29)</f>
        <v>223</v>
      </c>
      <c r="H29" s="430">
        <f>IF(OR(ISNUMBER($G29),ISNUMBER($Q29)),(SIGN(N($G29)-N($Q29))+1)/2,"")</f>
        <v>1</v>
      </c>
      <c r="I29" s="429"/>
      <c r="K29" s="435"/>
      <c r="L29" s="435"/>
      <c r="M29" s="434">
        <v>2</v>
      </c>
      <c r="N29" s="433">
        <v>146</v>
      </c>
      <c r="O29" s="432">
        <f>218-146</f>
        <v>72</v>
      </c>
      <c r="P29" s="432">
        <v>2</v>
      </c>
      <c r="Q29" s="431">
        <f>IF(AND(ISBLANK(N29),ISBLANK(O29)),"",N29+O29)</f>
        <v>218</v>
      </c>
      <c r="R29" s="430">
        <f>IF(ISNUMBER($H29),1-$H29,"")</f>
        <v>0</v>
      </c>
      <c r="S29" s="429"/>
    </row>
    <row r="30" spans="1:19" ht="12.75" customHeight="1" thickBot="1">
      <c r="A30" s="428" t="s">
        <v>27</v>
      </c>
      <c r="B30" s="428"/>
      <c r="C30" s="434">
        <v>3</v>
      </c>
      <c r="D30" s="433"/>
      <c r="E30" s="432"/>
      <c r="F30" s="432"/>
      <c r="G30" s="431">
        <f>IF(AND(ISBLANK(D30),ISBLANK(E30)),"",D30+E30)</f>
      </c>
      <c r="H30" s="430">
        <f>IF(OR(ISNUMBER($G30),ISNUMBER($Q30)),(SIGN(N($G30)-N($Q30))+1)/2,"")</f>
      </c>
      <c r="I30" s="429"/>
      <c r="K30" s="428" t="s">
        <v>185</v>
      </c>
      <c r="L30" s="428"/>
      <c r="M30" s="434">
        <v>3</v>
      </c>
      <c r="N30" s="433"/>
      <c r="O30" s="432"/>
      <c r="P30" s="432"/>
      <c r="Q30" s="431">
        <f>IF(AND(ISBLANK(N30),ISBLANK(O30)),"",N30+O30)</f>
      </c>
      <c r="R30" s="430">
        <f>IF(ISNUMBER($H30),1-$H30,"")</f>
      </c>
      <c r="S30" s="429"/>
    </row>
    <row r="31" spans="1:19" ht="12.75" customHeight="1" thickBot="1">
      <c r="A31" s="428"/>
      <c r="B31" s="428"/>
      <c r="C31" s="427">
        <v>4</v>
      </c>
      <c r="D31" s="426"/>
      <c r="E31" s="425"/>
      <c r="F31" s="425"/>
      <c r="G31" s="424">
        <f>IF(AND(ISBLANK(D31),ISBLANK(E31)),"",D31+E31)</f>
      </c>
      <c r="H31" s="423">
        <f>IF(OR(ISNUMBER($G31),ISNUMBER($Q31)),(SIGN(N($G31)-N($Q31))+1)/2,"")</f>
      </c>
      <c r="I31" s="417">
        <f>IF(ISNUMBER(H32),(SIGN(1000*($H32-$R32)+$G32-$Q32)+1)/2,"")</f>
        <v>1</v>
      </c>
      <c r="K31" s="428"/>
      <c r="L31" s="428"/>
      <c r="M31" s="427">
        <v>4</v>
      </c>
      <c r="N31" s="426"/>
      <c r="O31" s="425"/>
      <c r="P31" s="425"/>
      <c r="Q31" s="424">
        <f>IF(AND(ISBLANK(N31),ISBLANK(O31)),"",N31+O31)</f>
      </c>
      <c r="R31" s="423">
        <f>IF(ISNUMBER($H31),1-$H31,"")</f>
      </c>
      <c r="S31" s="417">
        <f>IF(ISNUMBER($I31),1-$I31,"")</f>
        <v>0</v>
      </c>
    </row>
    <row r="32" spans="1:19" ht="15.75" customHeight="1" thickBot="1">
      <c r="A32" s="422">
        <v>18553</v>
      </c>
      <c r="B32" s="422"/>
      <c r="C32" s="421" t="s">
        <v>17</v>
      </c>
      <c r="D32" s="418">
        <f>IF(ISNUMBER($G32),SUM(D28:D31),"")</f>
        <v>293</v>
      </c>
      <c r="E32" s="420">
        <f>IF(ISNUMBER($G32),SUM(E28:E31),"")</f>
        <v>142</v>
      </c>
      <c r="F32" s="420">
        <f>IF(ISNUMBER($G32),SUM(F28:F31),"")</f>
        <v>2</v>
      </c>
      <c r="G32" s="419">
        <f>IF(SUM($G28:$G31)+SUM($Q28:$Q31)&gt;0,SUM(G28:G31),"")</f>
        <v>435</v>
      </c>
      <c r="H32" s="418">
        <f>IF(ISNUMBER($G32),SUM(H28:H31),"")</f>
        <v>2</v>
      </c>
      <c r="I32" s="417"/>
      <c r="K32" s="422">
        <v>1928</v>
      </c>
      <c r="L32" s="422"/>
      <c r="M32" s="421" t="s">
        <v>17</v>
      </c>
      <c r="N32" s="418">
        <f>IF(ISNUMBER($G32),SUM(N28:N31),"")</f>
        <v>286</v>
      </c>
      <c r="O32" s="420">
        <f>IF(ISNUMBER($G32),SUM(O28:O31),"")</f>
        <v>132</v>
      </c>
      <c r="P32" s="420">
        <f>IF(ISNUMBER($G32),SUM(P28:P31),"")</f>
        <v>6</v>
      </c>
      <c r="Q32" s="419">
        <f>IF(SUM($G28:$G31)+SUM($Q28:$Q31)&gt;0,SUM(Q28:Q31),"")</f>
        <v>418</v>
      </c>
      <c r="R32" s="418">
        <f>IF(ISNUMBER($G32),SUM(R28:R31),"")</f>
        <v>0</v>
      </c>
      <c r="S32" s="417"/>
    </row>
    <row r="33" spans="1:19" ht="12.75" customHeight="1" thickBot="1">
      <c r="A33" s="435" t="s">
        <v>184</v>
      </c>
      <c r="B33" s="435"/>
      <c r="C33" s="440">
        <v>1</v>
      </c>
      <c r="D33" s="439">
        <v>151</v>
      </c>
      <c r="E33" s="438">
        <f>214-151</f>
        <v>63</v>
      </c>
      <c r="F33" s="438">
        <v>2</v>
      </c>
      <c r="G33" s="437">
        <f>IF(AND(ISBLANK(D33),ISBLANK(E33)),"",D33+E33)</f>
        <v>214</v>
      </c>
      <c r="H33" s="436">
        <f>IF(OR(ISNUMBER($G33),ISNUMBER($Q33)),(SIGN(N($G33)-N($Q33))+1)/2,"")</f>
        <v>0</v>
      </c>
      <c r="I33" s="429"/>
      <c r="K33" s="435" t="s">
        <v>183</v>
      </c>
      <c r="L33" s="435"/>
      <c r="M33" s="440">
        <v>1</v>
      </c>
      <c r="N33" s="439">
        <v>160</v>
      </c>
      <c r="O33" s="438">
        <f>220-160</f>
        <v>60</v>
      </c>
      <c r="P33" s="438">
        <v>5</v>
      </c>
      <c r="Q33" s="437">
        <f>IF(AND(ISBLANK(N33),ISBLANK(O33)),"",N33+O33)</f>
        <v>220</v>
      </c>
      <c r="R33" s="436">
        <f>IF(ISNUMBER($H33),1-$H33,"")</f>
        <v>1</v>
      </c>
      <c r="S33" s="429"/>
    </row>
    <row r="34" spans="1:19" ht="12.75" customHeight="1">
      <c r="A34" s="435"/>
      <c r="B34" s="435"/>
      <c r="C34" s="434">
        <v>2</v>
      </c>
      <c r="D34" s="433">
        <v>146</v>
      </c>
      <c r="E34" s="432">
        <f>216-146</f>
        <v>70</v>
      </c>
      <c r="F34" s="432">
        <v>2</v>
      </c>
      <c r="G34" s="431">
        <f>IF(AND(ISBLANK(D34),ISBLANK(E34)),"",D34+E34)</f>
        <v>216</v>
      </c>
      <c r="H34" s="430">
        <f>IF(OR(ISNUMBER($G34),ISNUMBER($Q34)),(SIGN(N($G34)-N($Q34))+1)/2,"")</f>
        <v>1</v>
      </c>
      <c r="I34" s="429"/>
      <c r="K34" s="435"/>
      <c r="L34" s="435"/>
      <c r="M34" s="434">
        <v>2</v>
      </c>
      <c r="N34" s="433">
        <v>146</v>
      </c>
      <c r="O34" s="432">
        <f>200-146</f>
        <v>54</v>
      </c>
      <c r="P34" s="432">
        <v>5</v>
      </c>
      <c r="Q34" s="431">
        <f>IF(AND(ISBLANK(N34),ISBLANK(O34)),"",N34+O34)</f>
        <v>200</v>
      </c>
      <c r="R34" s="430">
        <f>IF(ISNUMBER($H34),1-$H34,"")</f>
        <v>0</v>
      </c>
      <c r="S34" s="429"/>
    </row>
    <row r="35" spans="1:19" ht="12.75" customHeight="1" thickBot="1">
      <c r="A35" s="428" t="s">
        <v>34</v>
      </c>
      <c r="B35" s="428"/>
      <c r="C35" s="434">
        <v>3</v>
      </c>
      <c r="D35" s="433"/>
      <c r="E35" s="432"/>
      <c r="F35" s="432"/>
      <c r="G35" s="431">
        <f>IF(AND(ISBLANK(D35),ISBLANK(E35)),"",D35+E35)</f>
      </c>
      <c r="H35" s="430">
        <f>IF(OR(ISNUMBER($G35),ISNUMBER($Q35)),(SIGN(N($G35)-N($Q35))+1)/2,"")</f>
      </c>
      <c r="I35" s="429"/>
      <c r="K35" s="428" t="s">
        <v>35</v>
      </c>
      <c r="L35" s="428"/>
      <c r="M35" s="434">
        <v>3</v>
      </c>
      <c r="N35" s="433"/>
      <c r="O35" s="432"/>
      <c r="P35" s="432"/>
      <c r="Q35" s="431">
        <f>IF(AND(ISBLANK(N35),ISBLANK(O35)),"",N35+O35)</f>
      </c>
      <c r="R35" s="430">
        <f>IF(ISNUMBER($H35),1-$H35,"")</f>
      </c>
      <c r="S35" s="429"/>
    </row>
    <row r="36" spans="1:19" ht="12.75" customHeight="1" thickBot="1">
      <c r="A36" s="428"/>
      <c r="B36" s="428"/>
      <c r="C36" s="427">
        <v>4</v>
      </c>
      <c r="D36" s="426"/>
      <c r="E36" s="425"/>
      <c r="F36" s="425"/>
      <c r="G36" s="424">
        <f>IF(AND(ISBLANK(D36),ISBLANK(E36)),"",D36+E36)</f>
      </c>
      <c r="H36" s="423">
        <f>IF(OR(ISNUMBER($G36),ISNUMBER($Q36)),(SIGN(N($G36)-N($Q36))+1)/2,"")</f>
      </c>
      <c r="I36" s="417">
        <f>IF(ISNUMBER(H37),(SIGN(1000*($H37-$R37)+$G37-$Q37)+1)/2,"")</f>
        <v>1</v>
      </c>
      <c r="K36" s="428"/>
      <c r="L36" s="428"/>
      <c r="M36" s="427">
        <v>4</v>
      </c>
      <c r="N36" s="426"/>
      <c r="O36" s="425"/>
      <c r="P36" s="425"/>
      <c r="Q36" s="424">
        <f>IF(AND(ISBLANK(N36),ISBLANK(O36)),"",N36+O36)</f>
      </c>
      <c r="R36" s="423">
        <f>IF(ISNUMBER($H36),1-$H36,"")</f>
      </c>
      <c r="S36" s="417">
        <f>IF(ISNUMBER($I36),1-$I36,"")</f>
        <v>0</v>
      </c>
    </row>
    <row r="37" spans="1:19" ht="15.75" customHeight="1" thickBot="1">
      <c r="A37" s="422">
        <v>1640</v>
      </c>
      <c r="B37" s="422"/>
      <c r="C37" s="421" t="s">
        <v>17</v>
      </c>
      <c r="D37" s="418">
        <f>IF(ISNUMBER($G37),SUM(D33:D36),"")</f>
        <v>297</v>
      </c>
      <c r="E37" s="420">
        <f>IF(ISNUMBER($G37),SUM(E33:E36),"")</f>
        <v>133</v>
      </c>
      <c r="F37" s="420">
        <f>IF(ISNUMBER($G37),SUM(F33:F36),"")</f>
        <v>4</v>
      </c>
      <c r="G37" s="419">
        <f>IF(SUM($G33:$G36)+SUM($Q33:$Q36)&gt;0,SUM(G33:G36),"")</f>
        <v>430</v>
      </c>
      <c r="H37" s="418">
        <f>IF(ISNUMBER($G37),SUM(H33:H36),"")</f>
        <v>1</v>
      </c>
      <c r="I37" s="417"/>
      <c r="K37" s="422">
        <v>16534</v>
      </c>
      <c r="L37" s="422"/>
      <c r="M37" s="421" t="s">
        <v>17</v>
      </c>
      <c r="N37" s="418">
        <f>IF(ISNUMBER($G37),SUM(N33:N36),"")</f>
        <v>306</v>
      </c>
      <c r="O37" s="420">
        <f>IF(ISNUMBER($G37),SUM(O33:O36),"")</f>
        <v>114</v>
      </c>
      <c r="P37" s="420">
        <f>IF(ISNUMBER($G37),SUM(P33:P36),"")</f>
        <v>10</v>
      </c>
      <c r="Q37" s="419">
        <f>IF(SUM($G33:$G36)+SUM($Q33:$Q36)&gt;0,SUM(Q33:Q36),"")</f>
        <v>420</v>
      </c>
      <c r="R37" s="418">
        <f>IF(ISNUMBER($G37),SUM(R33:R36),"")</f>
        <v>1</v>
      </c>
      <c r="S37" s="417"/>
    </row>
    <row r="38" ht="4.5" customHeight="1" thickBot="1"/>
    <row r="39" spans="1:19" ht="19.5" customHeight="1" thickBot="1">
      <c r="A39" s="416"/>
      <c r="B39" s="415"/>
      <c r="C39" s="414" t="s">
        <v>44</v>
      </c>
      <c r="D39" s="413">
        <f>IF(ISNUMBER($G39),SUM(D12,D17,D22,D27,D32,D37),"")</f>
        <v>1721</v>
      </c>
      <c r="E39" s="412">
        <f>IF(ISNUMBER($G39),SUM(E12,E17,E22,E27,E32,E37),"")</f>
        <v>757</v>
      </c>
      <c r="F39" s="412">
        <f>IF(ISNUMBER($G39),SUM(F12,F17,F22,F27,F32,F37),"")</f>
        <v>31</v>
      </c>
      <c r="G39" s="411">
        <f>IF(SUM($G$8:$G$37)+SUM($Q$8:$Q$37)&gt;0,SUM(G12,G17,G22,G27,G32,G37),"")</f>
        <v>2478</v>
      </c>
      <c r="H39" s="410">
        <f>IF(SUM($G$8:$G$37)+SUM($Q$8:$Q$37)&gt;0,SUM(H12,H17,H22,H27,H32,H37),"")</f>
        <v>7</v>
      </c>
      <c r="I39" s="409">
        <f>IF(ISNUMBER($G39),(SIGN($G39-$Q39)+1)/IF(COUNT(I$11,I$16,I$21,I$26,I$31,I$36)&gt;3,1,2),"")</f>
        <v>0</v>
      </c>
      <c r="K39" s="416"/>
      <c r="L39" s="415"/>
      <c r="M39" s="414" t="s">
        <v>44</v>
      </c>
      <c r="N39" s="413">
        <f>IF(ISNUMBER($G39),SUM(N12,N17,N22,N27,N32,N37),"")</f>
        <v>1763</v>
      </c>
      <c r="O39" s="412">
        <f>IF(ISNUMBER($G39),SUM(O12,O17,O22,O27,O32,O37),"")</f>
        <v>743</v>
      </c>
      <c r="P39" s="412">
        <f>IF(ISNUMBER($G39),SUM(P12,P17,P22,P27,P32,P37),"")</f>
        <v>48</v>
      </c>
      <c r="Q39" s="411">
        <f>IF(SUM($G$8:$G$37)+SUM($Q$8:$Q$37)&gt;0,SUM(Q12,Q17,Q22,Q27,Q32,Q37),"")</f>
        <v>2506</v>
      </c>
      <c r="R39" s="410">
        <f>IF(SUM($G$8:$G$37)+SUM($Q$8:$Q$37)&gt;0,SUM(R12,R17,R22,R27,R32,R37),"")</f>
        <v>5</v>
      </c>
      <c r="S39" s="40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401"/>
      <c r="B41" s="403" t="s">
        <v>45</v>
      </c>
      <c r="C41" s="408" t="s">
        <v>182</v>
      </c>
      <c r="D41" s="408"/>
      <c r="E41" s="408"/>
      <c r="G41" s="407" t="s">
        <v>47</v>
      </c>
      <c r="H41" s="407"/>
      <c r="I41" s="406">
        <f>IF(ISNUMBER(I$39),SUM(I11,I16,I21,I26,I31,I36,I39),"")</f>
        <v>4</v>
      </c>
      <c r="K41" s="401"/>
      <c r="L41" s="403" t="s">
        <v>45</v>
      </c>
      <c r="M41" s="408" t="s">
        <v>181</v>
      </c>
      <c r="N41" s="408"/>
      <c r="O41" s="408"/>
      <c r="Q41" s="407" t="s">
        <v>47</v>
      </c>
      <c r="R41" s="407"/>
      <c r="S41" s="406">
        <f>IF(ISNUMBER(S$39),SUM(S11,S16,S21,S26,S31,S36,S39),"")</f>
        <v>4</v>
      </c>
    </row>
    <row r="42" spans="1:19" ht="18" customHeight="1">
      <c r="A42" s="401"/>
      <c r="B42" s="403" t="s">
        <v>49</v>
      </c>
      <c r="C42" s="405"/>
      <c r="D42" s="405"/>
      <c r="E42" s="405"/>
      <c r="G42" s="404"/>
      <c r="H42" s="404"/>
      <c r="I42" s="404"/>
      <c r="K42" s="401"/>
      <c r="L42" s="403" t="s">
        <v>49</v>
      </c>
      <c r="M42" s="405"/>
      <c r="N42" s="405"/>
      <c r="O42" s="405"/>
      <c r="Q42" s="404"/>
      <c r="R42" s="404"/>
      <c r="S42" s="404"/>
    </row>
    <row r="43" spans="1:19" ht="19.5" customHeight="1">
      <c r="A43" s="403" t="s">
        <v>50</v>
      </c>
      <c r="B43" s="403" t="s">
        <v>51</v>
      </c>
      <c r="C43" s="402" t="s">
        <v>180</v>
      </c>
      <c r="D43" s="402"/>
      <c r="E43" s="402"/>
      <c r="F43" s="402"/>
      <c r="G43" s="402"/>
      <c r="H43" s="402"/>
      <c r="I43" s="403"/>
      <c r="J43" s="403"/>
      <c r="K43" s="403" t="s">
        <v>53</v>
      </c>
      <c r="L43" s="402" t="s">
        <v>179</v>
      </c>
      <c r="M43" s="402"/>
      <c r="O43" s="403" t="s">
        <v>49</v>
      </c>
      <c r="P43" s="402"/>
      <c r="Q43" s="402"/>
      <c r="R43" s="402"/>
      <c r="S43" s="402"/>
    </row>
    <row r="44" spans="5:8" ht="9.75" customHeight="1">
      <c r="E44" s="401"/>
      <c r="H44" s="401"/>
    </row>
    <row r="45" ht="30" customHeight="1">
      <c r="A45" s="400" t="str">
        <f>"Technické podmínky utkání:   "&amp;$B$3&amp;IF(ISBLANK($B$3),""," – ")&amp;$L$3</f>
        <v>Technické podmínky utkání:   TJ Sokol Kolín B – TJ Sparta Kutná Hora</v>
      </c>
    </row>
    <row r="46" spans="2:11" ht="19.5" customHeight="1">
      <c r="B46" s="395" t="s">
        <v>55</v>
      </c>
      <c r="C46" s="399">
        <v>0.75</v>
      </c>
      <c r="D46" s="399"/>
      <c r="I46" s="395" t="s">
        <v>56</v>
      </c>
      <c r="J46" s="398">
        <v>18</v>
      </c>
      <c r="K46" s="398"/>
    </row>
    <row r="47" spans="2:19" ht="19.5" customHeight="1">
      <c r="B47" s="395" t="s">
        <v>57</v>
      </c>
      <c r="C47" s="397">
        <v>0.9340277777777778</v>
      </c>
      <c r="D47" s="397"/>
      <c r="I47" s="395" t="s">
        <v>58</v>
      </c>
      <c r="J47" s="396">
        <v>5</v>
      </c>
      <c r="K47" s="396"/>
      <c r="P47" s="395" t="s">
        <v>59</v>
      </c>
      <c r="Q47" s="394">
        <v>43708</v>
      </c>
      <c r="R47" s="394"/>
      <c r="S47" s="394"/>
    </row>
    <row r="48" ht="9.75" customHeight="1"/>
    <row r="49" spans="1:19" ht="15" customHeight="1">
      <c r="A49" s="366" t="s">
        <v>60</v>
      </c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</row>
    <row r="50" spans="1:19" ht="81" customHeight="1">
      <c r="A50" s="365" t="s">
        <v>178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</row>
    <row r="51" ht="4.5" customHeight="1"/>
    <row r="52" spans="1:19" ht="15" customHeight="1">
      <c r="A52" s="366" t="s">
        <v>62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</row>
    <row r="53" spans="1:19" ht="6" customHeight="1">
      <c r="A53" s="393"/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90"/>
    </row>
    <row r="54" spans="1:19" ht="21" customHeight="1">
      <c r="A54" s="392" t="s">
        <v>5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91" t="s">
        <v>7</v>
      </c>
      <c r="L54" s="374"/>
      <c r="M54" s="374"/>
      <c r="N54" s="374"/>
      <c r="O54" s="374"/>
      <c r="P54" s="374"/>
      <c r="Q54" s="374"/>
      <c r="R54" s="374"/>
      <c r="S54" s="390"/>
    </row>
    <row r="55" spans="1:19" ht="21" customHeight="1">
      <c r="A55" s="389"/>
      <c r="B55" s="386" t="s">
        <v>63</v>
      </c>
      <c r="C55" s="385"/>
      <c r="D55" s="387"/>
      <c r="E55" s="386" t="s">
        <v>64</v>
      </c>
      <c r="F55" s="385"/>
      <c r="G55" s="385"/>
      <c r="H55" s="385"/>
      <c r="I55" s="387"/>
      <c r="J55" s="374"/>
      <c r="K55" s="388"/>
      <c r="L55" s="386" t="s">
        <v>63</v>
      </c>
      <c r="M55" s="385"/>
      <c r="N55" s="387"/>
      <c r="O55" s="386" t="s">
        <v>64</v>
      </c>
      <c r="P55" s="385"/>
      <c r="Q55" s="385"/>
      <c r="R55" s="385"/>
      <c r="S55" s="384"/>
    </row>
    <row r="56" spans="1:19" ht="21" customHeight="1">
      <c r="A56" s="383" t="s">
        <v>65</v>
      </c>
      <c r="B56" s="379" t="s">
        <v>66</v>
      </c>
      <c r="C56" s="381"/>
      <c r="D56" s="380" t="s">
        <v>67</v>
      </c>
      <c r="E56" s="379" t="s">
        <v>66</v>
      </c>
      <c r="F56" s="378"/>
      <c r="G56" s="378"/>
      <c r="H56" s="377"/>
      <c r="I56" s="380" t="s">
        <v>67</v>
      </c>
      <c r="J56" s="374"/>
      <c r="K56" s="382" t="s">
        <v>65</v>
      </c>
      <c r="L56" s="379" t="s">
        <v>66</v>
      </c>
      <c r="M56" s="381"/>
      <c r="N56" s="380" t="s">
        <v>67</v>
      </c>
      <c r="O56" s="379" t="s">
        <v>66</v>
      </c>
      <c r="P56" s="378"/>
      <c r="Q56" s="378"/>
      <c r="R56" s="377"/>
      <c r="S56" s="376" t="s">
        <v>67</v>
      </c>
    </row>
    <row r="57" spans="1:19" ht="21" customHeight="1">
      <c r="A57" s="375"/>
      <c r="B57" s="371"/>
      <c r="C57" s="371"/>
      <c r="D57" s="372"/>
      <c r="E57" s="371"/>
      <c r="F57" s="371"/>
      <c r="G57" s="371"/>
      <c r="H57" s="371"/>
      <c r="I57" s="372"/>
      <c r="J57" s="374"/>
      <c r="K57" s="373"/>
      <c r="L57" s="371"/>
      <c r="M57" s="371"/>
      <c r="N57" s="372"/>
      <c r="O57" s="371"/>
      <c r="P57" s="371"/>
      <c r="Q57" s="371"/>
      <c r="R57" s="371"/>
      <c r="S57" s="370"/>
    </row>
    <row r="58" spans="1:19" ht="21" customHeight="1">
      <c r="A58" s="375"/>
      <c r="B58" s="371"/>
      <c r="C58" s="371"/>
      <c r="D58" s="372"/>
      <c r="E58" s="371"/>
      <c r="F58" s="371"/>
      <c r="G58" s="371"/>
      <c r="H58" s="371"/>
      <c r="I58" s="372"/>
      <c r="J58" s="374"/>
      <c r="K58" s="373"/>
      <c r="L58" s="371"/>
      <c r="M58" s="371"/>
      <c r="N58" s="372"/>
      <c r="O58" s="371"/>
      <c r="P58" s="371"/>
      <c r="Q58" s="371"/>
      <c r="R58" s="371"/>
      <c r="S58" s="370"/>
    </row>
    <row r="59" spans="1:19" ht="12" customHeight="1">
      <c r="A59" s="369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7"/>
    </row>
    <row r="60" ht="4.5" customHeight="1"/>
    <row r="61" spans="1:19" ht="15" customHeight="1">
      <c r="A61" s="366" t="s">
        <v>68</v>
      </c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</row>
    <row r="62" spans="1:19" ht="81" customHeight="1">
      <c r="A62" s="365" t="s">
        <v>74</v>
      </c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</row>
    <row r="63" ht="4.5" customHeight="1"/>
    <row r="64" spans="1:19" ht="15" customHeight="1">
      <c r="A64" s="366" t="s">
        <v>70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</row>
    <row r="65" spans="1:19" ht="81" customHeight="1">
      <c r="A65" s="365" t="s">
        <v>177</v>
      </c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</row>
    <row r="66" spans="1:8" ht="30" customHeight="1">
      <c r="A66" s="364"/>
      <c r="B66" s="363" t="s">
        <v>71</v>
      </c>
      <c r="C66" s="362" t="s">
        <v>176</v>
      </c>
      <c r="D66" s="362"/>
      <c r="E66" s="362"/>
      <c r="F66" s="362"/>
      <c r="G66" s="362"/>
      <c r="H66" s="362"/>
    </row>
  </sheetData>
  <sheetProtection password="FC6B" sheet="1"/>
  <mergeCells count="95">
    <mergeCell ref="B1:C2"/>
    <mergeCell ref="D1:I1"/>
    <mergeCell ref="L1:N1"/>
    <mergeCell ref="O1:P1"/>
    <mergeCell ref="Q1:S1"/>
    <mergeCell ref="B3:I3"/>
    <mergeCell ref="L3:S3"/>
    <mergeCell ref="A6:B6"/>
    <mergeCell ref="K6:L6"/>
    <mergeCell ref="K8:L9"/>
    <mergeCell ref="A5:B5"/>
    <mergeCell ref="C5:C6"/>
    <mergeCell ref="D5:G5"/>
    <mergeCell ref="H5:I5"/>
    <mergeCell ref="K5:L5"/>
    <mergeCell ref="K10:L11"/>
    <mergeCell ref="I11:I12"/>
    <mergeCell ref="S11:S12"/>
    <mergeCell ref="K12:L12"/>
    <mergeCell ref="N5:Q5"/>
    <mergeCell ref="R5:S5"/>
    <mergeCell ref="M5:M6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A8:B9"/>
    <mergeCell ref="A10:B11"/>
    <mergeCell ref="A12:B12"/>
    <mergeCell ref="B58:C58"/>
    <mergeCell ref="E58:H58"/>
    <mergeCell ref="L58:M58"/>
    <mergeCell ref="O58:R58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7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469" customWidth="1"/>
    <col min="2" max="2" width="15.7109375" style="469" customWidth="1"/>
    <col min="3" max="3" width="5.7109375" style="469" customWidth="1"/>
    <col min="4" max="5" width="6.7109375" style="469" customWidth="1"/>
    <col min="6" max="6" width="4.7109375" style="469" customWidth="1"/>
    <col min="7" max="7" width="6.7109375" style="469" customWidth="1"/>
    <col min="8" max="8" width="6.28125" style="469" customWidth="1"/>
    <col min="9" max="9" width="6.7109375" style="469" customWidth="1"/>
    <col min="10" max="10" width="1.7109375" style="469" customWidth="1"/>
    <col min="11" max="11" width="10.7109375" style="469" customWidth="1"/>
    <col min="12" max="12" width="15.7109375" style="469" customWidth="1"/>
    <col min="13" max="13" width="5.7109375" style="469" customWidth="1"/>
    <col min="14" max="15" width="6.7109375" style="469" customWidth="1"/>
    <col min="16" max="16" width="4.7109375" style="469" customWidth="1"/>
    <col min="17" max="17" width="6.7109375" style="469" customWidth="1"/>
    <col min="18" max="18" width="6.28125" style="469" customWidth="1"/>
    <col min="19" max="19" width="6.7109375" style="469" customWidth="1"/>
    <col min="20" max="16384" width="9.140625" style="469" customWidth="1"/>
  </cols>
  <sheetData>
    <row r="1" spans="2:19" ht="26.25">
      <c r="B1" s="605" t="s">
        <v>0</v>
      </c>
      <c r="C1" s="605"/>
      <c r="D1" s="604" t="s">
        <v>1</v>
      </c>
      <c r="E1" s="604"/>
      <c r="F1" s="604"/>
      <c r="G1" s="604"/>
      <c r="H1" s="604"/>
      <c r="I1" s="604"/>
      <c r="K1" s="517" t="s">
        <v>2</v>
      </c>
      <c r="L1" s="603" t="s">
        <v>222</v>
      </c>
      <c r="M1" s="603"/>
      <c r="N1" s="603"/>
      <c r="O1" s="602" t="s">
        <v>4</v>
      </c>
      <c r="P1" s="602"/>
      <c r="Q1" s="601">
        <v>42783</v>
      </c>
      <c r="R1" s="600"/>
      <c r="S1" s="600"/>
    </row>
    <row r="2" spans="2:3" ht="6" customHeight="1" thickBot="1">
      <c r="B2" s="599"/>
      <c r="C2" s="599"/>
    </row>
    <row r="3" spans="1:19" ht="19.5" customHeight="1" thickBot="1">
      <c r="A3" s="598" t="s">
        <v>5</v>
      </c>
      <c r="B3" s="597" t="s">
        <v>221</v>
      </c>
      <c r="C3" s="596"/>
      <c r="D3" s="596"/>
      <c r="E3" s="596"/>
      <c r="F3" s="596"/>
      <c r="G3" s="596"/>
      <c r="H3" s="596"/>
      <c r="I3" s="595"/>
      <c r="K3" s="598" t="s">
        <v>7</v>
      </c>
      <c r="L3" s="597" t="s">
        <v>220</v>
      </c>
      <c r="M3" s="596"/>
      <c r="N3" s="596"/>
      <c r="O3" s="596"/>
      <c r="P3" s="596"/>
      <c r="Q3" s="596"/>
      <c r="R3" s="596"/>
      <c r="S3" s="595"/>
    </row>
    <row r="4" ht="4.5" customHeight="1" thickBot="1"/>
    <row r="5" spans="1:19" ht="12.75" customHeight="1">
      <c r="A5" s="594" t="s">
        <v>9</v>
      </c>
      <c r="B5" s="593"/>
      <c r="C5" s="592" t="s">
        <v>10</v>
      </c>
      <c r="D5" s="591" t="s">
        <v>11</v>
      </c>
      <c r="E5" s="590"/>
      <c r="F5" s="590"/>
      <c r="G5" s="589"/>
      <c r="H5" s="588" t="s">
        <v>12</v>
      </c>
      <c r="I5" s="587"/>
      <c r="K5" s="594" t="s">
        <v>9</v>
      </c>
      <c r="L5" s="593"/>
      <c r="M5" s="592" t="s">
        <v>10</v>
      </c>
      <c r="N5" s="591" t="s">
        <v>11</v>
      </c>
      <c r="O5" s="590"/>
      <c r="P5" s="590"/>
      <c r="Q5" s="589"/>
      <c r="R5" s="588" t="s">
        <v>12</v>
      </c>
      <c r="S5" s="587"/>
    </row>
    <row r="6" spans="1:19" ht="12.75" customHeight="1" thickBot="1">
      <c r="A6" s="586" t="s">
        <v>13</v>
      </c>
      <c r="B6" s="585"/>
      <c r="C6" s="584"/>
      <c r="D6" s="583" t="s">
        <v>14</v>
      </c>
      <c r="E6" s="582" t="s">
        <v>15</v>
      </c>
      <c r="F6" s="582" t="s">
        <v>16</v>
      </c>
      <c r="G6" s="581" t="s">
        <v>17</v>
      </c>
      <c r="H6" s="580" t="s">
        <v>18</v>
      </c>
      <c r="I6" s="579" t="s">
        <v>19</v>
      </c>
      <c r="K6" s="586" t="s">
        <v>13</v>
      </c>
      <c r="L6" s="585"/>
      <c r="M6" s="584"/>
      <c r="N6" s="583" t="s">
        <v>14</v>
      </c>
      <c r="O6" s="582" t="s">
        <v>15</v>
      </c>
      <c r="P6" s="582" t="s">
        <v>16</v>
      </c>
      <c r="Q6" s="581" t="s">
        <v>17</v>
      </c>
      <c r="R6" s="580" t="s">
        <v>18</v>
      </c>
      <c r="S6" s="579" t="s">
        <v>19</v>
      </c>
    </row>
    <row r="7" spans="1:12" ht="4.5" customHeight="1" thickBot="1">
      <c r="A7" s="578"/>
      <c r="B7" s="578"/>
      <c r="K7" s="578"/>
      <c r="L7" s="578"/>
    </row>
    <row r="8" spans="1:19" ht="12.75" customHeight="1">
      <c r="A8" s="571" t="s">
        <v>219</v>
      </c>
      <c r="B8" s="570"/>
      <c r="C8" s="569">
        <v>1</v>
      </c>
      <c r="D8" s="568">
        <v>140</v>
      </c>
      <c r="E8" s="567">
        <v>63</v>
      </c>
      <c r="F8" s="567">
        <v>1</v>
      </c>
      <c r="G8" s="566">
        <f>IF(AND(ISBLANK(D8),ISBLANK(E8)),"",D8+E8)</f>
        <v>203</v>
      </c>
      <c r="H8" s="565">
        <f>IF(OR(ISNUMBER($G8),ISNUMBER($Q8)),(SIGN(N($G8)-N($Q8))+1)/2,"")</f>
        <v>1</v>
      </c>
      <c r="I8" s="555"/>
      <c r="K8" s="571" t="s">
        <v>217</v>
      </c>
      <c r="L8" s="570"/>
      <c r="M8" s="569">
        <v>1</v>
      </c>
      <c r="N8" s="568">
        <v>135</v>
      </c>
      <c r="O8" s="567">
        <v>52</v>
      </c>
      <c r="P8" s="567">
        <v>3</v>
      </c>
      <c r="Q8" s="566">
        <f>IF(AND(ISBLANK(N8),ISBLANK(O8)),"",N8+O8)</f>
        <v>187</v>
      </c>
      <c r="R8" s="565">
        <f>IF(ISNUMBER($H8),1-$H8,"")</f>
        <v>0</v>
      </c>
      <c r="S8" s="555"/>
    </row>
    <row r="9" spans="1:19" ht="12.75" customHeight="1">
      <c r="A9" s="564"/>
      <c r="B9" s="563"/>
      <c r="C9" s="560">
        <v>2</v>
      </c>
      <c r="D9" s="559">
        <v>160</v>
      </c>
      <c r="E9" s="558">
        <v>72</v>
      </c>
      <c r="F9" s="558">
        <v>0</v>
      </c>
      <c r="G9" s="557">
        <f>IF(AND(ISBLANK(D9),ISBLANK(E9)),"",D9+E9)</f>
        <v>232</v>
      </c>
      <c r="H9" s="556">
        <f>IF(OR(ISNUMBER($G9),ISNUMBER($Q9)),(SIGN(N($G9)-N($Q9))+1)/2,"")</f>
        <v>1</v>
      </c>
      <c r="I9" s="555"/>
      <c r="K9" s="564"/>
      <c r="L9" s="563"/>
      <c r="M9" s="560">
        <v>2</v>
      </c>
      <c r="N9" s="559">
        <v>123</v>
      </c>
      <c r="O9" s="558">
        <v>54</v>
      </c>
      <c r="P9" s="558">
        <v>2</v>
      </c>
      <c r="Q9" s="557">
        <f>IF(AND(ISBLANK(N9),ISBLANK(O9)),"",N9+O9)</f>
        <v>177</v>
      </c>
      <c r="R9" s="556">
        <f>IF(ISNUMBER($H9),1-$H9,"")</f>
        <v>0</v>
      </c>
      <c r="S9" s="555"/>
    </row>
    <row r="10" spans="1:19" ht="12.75" customHeight="1" thickBot="1">
      <c r="A10" s="562" t="s">
        <v>83</v>
      </c>
      <c r="B10" s="561"/>
      <c r="C10" s="560">
        <v>3</v>
      </c>
      <c r="D10" s="559"/>
      <c r="E10" s="558"/>
      <c r="F10" s="558"/>
      <c r="G10" s="557">
        <f>IF(AND(ISBLANK(D10),ISBLANK(E10)),"",D10+E10)</f>
      </c>
      <c r="H10" s="556">
        <f>IF(OR(ISNUMBER($G10),ISNUMBER($Q10)),(SIGN(N($G10)-N($Q10))+1)/2,"")</f>
      </c>
      <c r="I10" s="555"/>
      <c r="K10" s="562" t="s">
        <v>35</v>
      </c>
      <c r="L10" s="561"/>
      <c r="M10" s="560">
        <v>3</v>
      </c>
      <c r="N10" s="559"/>
      <c r="O10" s="558"/>
      <c r="P10" s="558"/>
      <c r="Q10" s="557">
        <f>IF(AND(ISBLANK(N10),ISBLANK(O10)),"",N10+O10)</f>
      </c>
      <c r="R10" s="556">
        <f>IF(ISNUMBER($H10),1-$H10,"")</f>
      </c>
      <c r="S10" s="555"/>
    </row>
    <row r="11" spans="1:19" ht="12.75" customHeight="1">
      <c r="A11" s="554"/>
      <c r="B11" s="553"/>
      <c r="C11" s="552">
        <v>4</v>
      </c>
      <c r="D11" s="551"/>
      <c r="E11" s="550"/>
      <c r="F11" s="550"/>
      <c r="G11" s="549">
        <f>IF(AND(ISBLANK(D11),ISBLANK(E11)),"",D11+E11)</f>
      </c>
      <c r="H11" s="548">
        <f>IF(OR(ISNUMBER($G11),ISNUMBER($Q11)),(SIGN(N($G11)-N($Q11))+1)/2,"")</f>
      </c>
      <c r="I11" s="547">
        <f>IF(ISNUMBER(H12),(SIGN(1000*($H12-$R12)+$G12-$Q12)+1)/2,"")</f>
        <v>1</v>
      </c>
      <c r="K11" s="554"/>
      <c r="L11" s="553"/>
      <c r="M11" s="552">
        <v>4</v>
      </c>
      <c r="N11" s="551"/>
      <c r="O11" s="550"/>
      <c r="P11" s="550"/>
      <c r="Q11" s="549">
        <f>IF(AND(ISBLANK(N11),ISBLANK(O11)),"",N11+O11)</f>
      </c>
      <c r="R11" s="548">
        <f>IF(ISNUMBER($H11),1-$H11,"")</f>
      </c>
      <c r="S11" s="547">
        <f>IF(ISNUMBER($I11),1-$I11,"")</f>
        <v>0</v>
      </c>
    </row>
    <row r="12" spans="1:19" ht="15.75" customHeight="1" thickBot="1">
      <c r="A12" s="546">
        <v>1181</v>
      </c>
      <c r="B12" s="545"/>
      <c r="C12" s="544" t="s">
        <v>17</v>
      </c>
      <c r="D12" s="541">
        <f>IF(ISNUMBER($G12),SUM(D8:D11),"")</f>
        <v>300</v>
      </c>
      <c r="E12" s="543">
        <f>IF(ISNUMBER($G12),SUM(E8:E11),"")</f>
        <v>135</v>
      </c>
      <c r="F12" s="543">
        <f>IF(ISNUMBER($G12),SUM(F8:F11),"")</f>
        <v>1</v>
      </c>
      <c r="G12" s="542">
        <f>IF(SUM($G8:$G11)+SUM($Q8:$Q11)&gt;0,SUM(G8:G11),"")</f>
        <v>435</v>
      </c>
      <c r="H12" s="541">
        <f>IF(ISNUMBER($G12),SUM(H8:H11),"")</f>
        <v>2</v>
      </c>
      <c r="I12" s="540"/>
      <c r="K12" s="546">
        <v>2625</v>
      </c>
      <c r="L12" s="545"/>
      <c r="M12" s="544" t="s">
        <v>17</v>
      </c>
      <c r="N12" s="541">
        <f>IF(ISNUMBER($G12),SUM(N8:N11),"")</f>
        <v>258</v>
      </c>
      <c r="O12" s="543">
        <f>IF(ISNUMBER($G12),SUM(O8:O11),"")</f>
        <v>106</v>
      </c>
      <c r="P12" s="543">
        <f>IF(ISNUMBER($G12),SUM(P8:P11),"")</f>
        <v>5</v>
      </c>
      <c r="Q12" s="542">
        <f>IF(SUM($G8:$G11)+SUM($Q8:$Q11)&gt;0,SUM(Q8:Q11),"")</f>
        <v>364</v>
      </c>
      <c r="R12" s="541">
        <f>IF(ISNUMBER($G12),SUM(R8:R11),"")</f>
        <v>0</v>
      </c>
      <c r="S12" s="540"/>
    </row>
    <row r="13" spans="1:19" ht="12.75" customHeight="1">
      <c r="A13" s="571" t="s">
        <v>218</v>
      </c>
      <c r="B13" s="570"/>
      <c r="C13" s="569">
        <v>1</v>
      </c>
      <c r="D13" s="568">
        <v>126</v>
      </c>
      <c r="E13" s="567">
        <v>61</v>
      </c>
      <c r="F13" s="567">
        <v>2</v>
      </c>
      <c r="G13" s="566">
        <f>IF(AND(ISBLANK(D13),ISBLANK(E13)),"",D13+E13)</f>
        <v>187</v>
      </c>
      <c r="H13" s="565">
        <f>IF(OR(ISNUMBER($G13),ISNUMBER($Q13)),(SIGN(N($G13)-N($Q13))+1)/2,"")</f>
        <v>0.5</v>
      </c>
      <c r="I13" s="555"/>
      <c r="K13" s="571" t="s">
        <v>217</v>
      </c>
      <c r="L13" s="570"/>
      <c r="M13" s="569">
        <v>1</v>
      </c>
      <c r="N13" s="568">
        <v>126</v>
      </c>
      <c r="O13" s="567">
        <v>61</v>
      </c>
      <c r="P13" s="567">
        <v>4</v>
      </c>
      <c r="Q13" s="566">
        <f>IF(AND(ISBLANK(N13),ISBLANK(O13)),"",N13+O13)</f>
        <v>187</v>
      </c>
      <c r="R13" s="565">
        <f>IF(ISNUMBER($H13),1-$H13,"")</f>
        <v>0.5</v>
      </c>
      <c r="S13" s="555"/>
    </row>
    <row r="14" spans="1:19" ht="12.75" customHeight="1">
      <c r="A14" s="564"/>
      <c r="B14" s="563"/>
      <c r="C14" s="560">
        <v>2</v>
      </c>
      <c r="D14" s="559">
        <v>149</v>
      </c>
      <c r="E14" s="558">
        <v>52</v>
      </c>
      <c r="F14" s="558">
        <v>3</v>
      </c>
      <c r="G14" s="557">
        <f>IF(AND(ISBLANK(D14),ISBLANK(E14)),"",D14+E14)</f>
        <v>201</v>
      </c>
      <c r="H14" s="556">
        <f>IF(OR(ISNUMBER($G14),ISNUMBER($Q14)),(SIGN(N($G14)-N($Q14))+1)/2,"")</f>
        <v>1</v>
      </c>
      <c r="I14" s="555"/>
      <c r="K14" s="564"/>
      <c r="L14" s="563"/>
      <c r="M14" s="560">
        <v>2</v>
      </c>
      <c r="N14" s="559">
        <v>129</v>
      </c>
      <c r="O14" s="558">
        <v>52</v>
      </c>
      <c r="P14" s="558">
        <v>1</v>
      </c>
      <c r="Q14" s="557">
        <f>IF(AND(ISBLANK(N14),ISBLANK(O14)),"",N14+O14)</f>
        <v>181</v>
      </c>
      <c r="R14" s="556">
        <f>IF(ISNUMBER($H14),1-$H14,"")</f>
        <v>0</v>
      </c>
      <c r="S14" s="555"/>
    </row>
    <row r="15" spans="1:19" ht="12.75" customHeight="1" thickBot="1">
      <c r="A15" s="562" t="s">
        <v>83</v>
      </c>
      <c r="B15" s="561"/>
      <c r="C15" s="560">
        <v>3</v>
      </c>
      <c r="D15" s="559"/>
      <c r="E15" s="558"/>
      <c r="F15" s="558"/>
      <c r="G15" s="557">
        <f>IF(AND(ISBLANK(D15),ISBLANK(E15)),"",D15+E15)</f>
      </c>
      <c r="H15" s="556">
        <f>IF(OR(ISNUMBER($G15),ISNUMBER($Q15)),(SIGN(N($G15)-N($Q15))+1)/2,"")</f>
      </c>
      <c r="I15" s="555"/>
      <c r="K15" s="562" t="s">
        <v>216</v>
      </c>
      <c r="L15" s="561"/>
      <c r="M15" s="560">
        <v>3</v>
      </c>
      <c r="N15" s="559"/>
      <c r="O15" s="558"/>
      <c r="P15" s="558"/>
      <c r="Q15" s="557">
        <f>IF(AND(ISBLANK(N15),ISBLANK(O15)),"",N15+O15)</f>
      </c>
      <c r="R15" s="556">
        <f>IF(ISNUMBER($H15),1-$H15,"")</f>
      </c>
      <c r="S15" s="555"/>
    </row>
    <row r="16" spans="1:19" ht="12.75" customHeight="1">
      <c r="A16" s="554"/>
      <c r="B16" s="553"/>
      <c r="C16" s="552">
        <v>4</v>
      </c>
      <c r="D16" s="551"/>
      <c r="E16" s="550"/>
      <c r="F16" s="550"/>
      <c r="G16" s="549">
        <f>IF(AND(ISBLANK(D16),ISBLANK(E16)),"",D16+E16)</f>
      </c>
      <c r="H16" s="548">
        <f>IF(OR(ISNUMBER($G16),ISNUMBER($Q16)),(SIGN(N($G16)-N($Q16))+1)/2,"")</f>
      </c>
      <c r="I16" s="547">
        <f>IF(ISNUMBER(H17),(SIGN(1000*($H17-$R17)+$G17-$Q17)+1)/2,"")</f>
        <v>1</v>
      </c>
      <c r="K16" s="554"/>
      <c r="L16" s="553"/>
      <c r="M16" s="552">
        <v>4</v>
      </c>
      <c r="N16" s="551"/>
      <c r="O16" s="550"/>
      <c r="P16" s="550"/>
      <c r="Q16" s="549">
        <f>IF(AND(ISBLANK(N16),ISBLANK(O16)),"",N16+O16)</f>
      </c>
      <c r="R16" s="548">
        <f>IF(ISNUMBER($H16),1-$H16,"")</f>
      </c>
      <c r="S16" s="547">
        <f>IF(ISNUMBER($I16),1-$I16,"")</f>
        <v>0</v>
      </c>
    </row>
    <row r="17" spans="1:19" ht="15.75" customHeight="1" thickBot="1">
      <c r="A17" s="546">
        <v>17882</v>
      </c>
      <c r="B17" s="545"/>
      <c r="C17" s="544" t="s">
        <v>17</v>
      </c>
      <c r="D17" s="541">
        <f>IF(ISNUMBER($G17),SUM(D13:D16),"")</f>
        <v>275</v>
      </c>
      <c r="E17" s="543">
        <f>IF(ISNUMBER($G17),SUM(E13:E16),"")</f>
        <v>113</v>
      </c>
      <c r="F17" s="543">
        <f>IF(ISNUMBER($G17),SUM(F13:F16),"")</f>
        <v>5</v>
      </c>
      <c r="G17" s="542">
        <f>IF(SUM($G13:$G16)+SUM($Q13:$Q16)&gt;0,SUM(G13:G16),"")</f>
        <v>388</v>
      </c>
      <c r="H17" s="541">
        <f>IF(ISNUMBER($G17),SUM(H13:H16),"")</f>
        <v>1.5</v>
      </c>
      <c r="I17" s="540"/>
      <c r="K17" s="546">
        <v>2624</v>
      </c>
      <c r="L17" s="545"/>
      <c r="M17" s="544" t="s">
        <v>17</v>
      </c>
      <c r="N17" s="541">
        <f>IF(ISNUMBER($G17),SUM(N13:N16),"")</f>
        <v>255</v>
      </c>
      <c r="O17" s="543">
        <f>IF(ISNUMBER($G17),SUM(O13:O16),"")</f>
        <v>113</v>
      </c>
      <c r="P17" s="543">
        <f>IF(ISNUMBER($G17),SUM(P13:P16),"")</f>
        <v>5</v>
      </c>
      <c r="Q17" s="542">
        <f>IF(SUM($G13:$G16)+SUM($Q13:$Q16)&gt;0,SUM(Q13:Q16),"")</f>
        <v>368</v>
      </c>
      <c r="R17" s="541">
        <f>IF(ISNUMBER($G17),SUM(R13:R16),"")</f>
        <v>0.5</v>
      </c>
      <c r="S17" s="540"/>
    </row>
    <row r="18" spans="1:19" ht="12.75" customHeight="1">
      <c r="A18" s="571" t="s">
        <v>215</v>
      </c>
      <c r="B18" s="570"/>
      <c r="C18" s="569">
        <v>1</v>
      </c>
      <c r="D18" s="568">
        <v>143</v>
      </c>
      <c r="E18" s="567">
        <v>60</v>
      </c>
      <c r="F18" s="567">
        <v>4</v>
      </c>
      <c r="G18" s="566">
        <f>IF(AND(ISBLANK(D18),ISBLANK(E18)),"",D18+E18)</f>
        <v>203</v>
      </c>
      <c r="H18" s="565">
        <f>IF(OR(ISNUMBER($G18),ISNUMBER($Q18)),(SIGN(N($G18)-N($Q18))+1)/2,"")</f>
        <v>0</v>
      </c>
      <c r="I18" s="555"/>
      <c r="K18" s="571" t="s">
        <v>214</v>
      </c>
      <c r="L18" s="570"/>
      <c r="M18" s="569">
        <v>1</v>
      </c>
      <c r="N18" s="568">
        <v>149</v>
      </c>
      <c r="O18" s="567">
        <v>60</v>
      </c>
      <c r="P18" s="567">
        <v>3</v>
      </c>
      <c r="Q18" s="566">
        <f>IF(AND(ISBLANK(N18),ISBLANK(O18)),"",N18+O18)</f>
        <v>209</v>
      </c>
      <c r="R18" s="565">
        <f>IF(ISNUMBER($H18),1-$H18,"")</f>
        <v>1</v>
      </c>
      <c r="S18" s="555"/>
    </row>
    <row r="19" spans="1:19" ht="12.75" customHeight="1">
      <c r="A19" s="564"/>
      <c r="B19" s="563"/>
      <c r="C19" s="560">
        <v>2</v>
      </c>
      <c r="D19" s="559">
        <v>139</v>
      </c>
      <c r="E19" s="558">
        <v>63</v>
      </c>
      <c r="F19" s="558">
        <v>3</v>
      </c>
      <c r="G19" s="557">
        <f>IF(AND(ISBLANK(D19),ISBLANK(E19)),"",D19+E19)</f>
        <v>202</v>
      </c>
      <c r="H19" s="556">
        <f>IF(OR(ISNUMBER($G19),ISNUMBER($Q19)),(SIGN(N($G19)-N($Q19))+1)/2,"")</f>
        <v>1</v>
      </c>
      <c r="I19" s="555"/>
      <c r="K19" s="564"/>
      <c r="L19" s="563"/>
      <c r="M19" s="560">
        <v>2</v>
      </c>
      <c r="N19" s="559">
        <v>132</v>
      </c>
      <c r="O19" s="558">
        <v>51</v>
      </c>
      <c r="P19" s="558">
        <v>3</v>
      </c>
      <c r="Q19" s="557">
        <f>IF(AND(ISBLANK(N19),ISBLANK(O19)),"",N19+O19)</f>
        <v>183</v>
      </c>
      <c r="R19" s="556">
        <f>IF(ISNUMBER($H19),1-$H19,"")</f>
        <v>0</v>
      </c>
      <c r="S19" s="555"/>
    </row>
    <row r="20" spans="1:19" ht="12.75" customHeight="1" thickBot="1">
      <c r="A20" s="562" t="s">
        <v>108</v>
      </c>
      <c r="B20" s="561"/>
      <c r="C20" s="560">
        <v>3</v>
      </c>
      <c r="D20" s="559"/>
      <c r="E20" s="558"/>
      <c r="F20" s="558"/>
      <c r="G20" s="557">
        <f>IF(AND(ISBLANK(D20),ISBLANK(E20)),"",D20+E20)</f>
      </c>
      <c r="H20" s="556">
        <f>IF(OR(ISNUMBER($G20),ISNUMBER($Q20)),(SIGN(N($G20)-N($Q20))+1)/2,"")</f>
      </c>
      <c r="I20" s="555"/>
      <c r="K20" s="562" t="s">
        <v>38</v>
      </c>
      <c r="L20" s="561"/>
      <c r="M20" s="560">
        <v>3</v>
      </c>
      <c r="N20" s="559"/>
      <c r="O20" s="558"/>
      <c r="P20" s="558"/>
      <c r="Q20" s="557">
        <f>IF(AND(ISBLANK(N20),ISBLANK(O20)),"",N20+O20)</f>
      </c>
      <c r="R20" s="556">
        <f>IF(ISNUMBER($H20),1-$H20,"")</f>
      </c>
      <c r="S20" s="555"/>
    </row>
    <row r="21" spans="1:19" ht="12.75" customHeight="1">
      <c r="A21" s="554"/>
      <c r="B21" s="553"/>
      <c r="C21" s="552">
        <v>4</v>
      </c>
      <c r="D21" s="551"/>
      <c r="E21" s="550"/>
      <c r="F21" s="550"/>
      <c r="G21" s="549">
        <f>IF(AND(ISBLANK(D21),ISBLANK(E21)),"",D21+E21)</f>
      </c>
      <c r="H21" s="548">
        <f>IF(OR(ISNUMBER($G21),ISNUMBER($Q21)),(SIGN(N($G21)-N($Q21))+1)/2,"")</f>
      </c>
      <c r="I21" s="547">
        <f>IF(ISNUMBER(H22),(SIGN(1000*($H22-$R22)+$G22-$Q22)+1)/2,"")</f>
        <v>1</v>
      </c>
      <c r="K21" s="554"/>
      <c r="L21" s="553"/>
      <c r="M21" s="552">
        <v>4</v>
      </c>
      <c r="N21" s="551"/>
      <c r="O21" s="550"/>
      <c r="P21" s="550"/>
      <c r="Q21" s="549">
        <f>IF(AND(ISBLANK(N21),ISBLANK(O21)),"",N21+O21)</f>
      </c>
      <c r="R21" s="548">
        <f>IF(ISNUMBER($H21),1-$H21,"")</f>
      </c>
      <c r="S21" s="547">
        <f>IF(ISNUMBER($I21),1-$I21,"")</f>
        <v>0</v>
      </c>
    </row>
    <row r="22" spans="1:19" ht="15.75" customHeight="1" thickBot="1">
      <c r="A22" s="546">
        <v>2563</v>
      </c>
      <c r="B22" s="545"/>
      <c r="C22" s="544" t="s">
        <v>17</v>
      </c>
      <c r="D22" s="541">
        <f>IF(ISNUMBER($G22),SUM(D18:D21),"")</f>
        <v>282</v>
      </c>
      <c r="E22" s="543">
        <f>IF(ISNUMBER($G22),SUM(E18:E21),"")</f>
        <v>123</v>
      </c>
      <c r="F22" s="543">
        <f>IF(ISNUMBER($G22),SUM(F18:F21),"")</f>
        <v>7</v>
      </c>
      <c r="G22" s="542">
        <f>IF(SUM($G18:$G21)+SUM($Q18:$Q21)&gt;0,SUM(G18:G21),"")</f>
        <v>405</v>
      </c>
      <c r="H22" s="541">
        <f>IF(ISNUMBER($G22),SUM(H18:H21),"")</f>
        <v>1</v>
      </c>
      <c r="I22" s="540"/>
      <c r="K22" s="546">
        <v>22827</v>
      </c>
      <c r="L22" s="545"/>
      <c r="M22" s="544" t="s">
        <v>17</v>
      </c>
      <c r="N22" s="541">
        <f>IF(ISNUMBER($G22),SUM(N18:N21),"")</f>
        <v>281</v>
      </c>
      <c r="O22" s="543">
        <f>IF(ISNUMBER($G22),SUM(O18:O21),"")</f>
        <v>111</v>
      </c>
      <c r="P22" s="543">
        <f>IF(ISNUMBER($G22),SUM(P18:P21),"")</f>
        <v>6</v>
      </c>
      <c r="Q22" s="542">
        <f>IF(SUM($G18:$G21)+SUM($Q18:$Q21)&gt;0,SUM(Q18:Q21),"")</f>
        <v>392</v>
      </c>
      <c r="R22" s="541">
        <f>IF(ISNUMBER($G22),SUM(R18:R21),"")</f>
        <v>1</v>
      </c>
      <c r="S22" s="540"/>
    </row>
    <row r="23" spans="1:19" ht="12.75" customHeight="1">
      <c r="A23" s="577" t="s">
        <v>213</v>
      </c>
      <c r="B23" s="576"/>
      <c r="C23" s="569">
        <v>1</v>
      </c>
      <c r="D23" s="568">
        <v>137</v>
      </c>
      <c r="E23" s="567">
        <v>58</v>
      </c>
      <c r="F23" s="567">
        <v>3</v>
      </c>
      <c r="G23" s="566">
        <f>IF(AND(ISBLANK(D23),ISBLANK(E23)),"",D23+E23)</f>
        <v>195</v>
      </c>
      <c r="H23" s="565">
        <f>IF(OR(ISNUMBER($G23),ISNUMBER($Q23)),(SIGN(N($G23)-N($Q23))+1)/2,"")</f>
        <v>1</v>
      </c>
      <c r="I23" s="555"/>
      <c r="K23" s="571" t="s">
        <v>212</v>
      </c>
      <c r="L23" s="570"/>
      <c r="M23" s="569">
        <v>1</v>
      </c>
      <c r="N23" s="568">
        <v>134</v>
      </c>
      <c r="O23" s="567">
        <v>40</v>
      </c>
      <c r="P23" s="567">
        <v>8</v>
      </c>
      <c r="Q23" s="566">
        <f>IF(AND(ISBLANK(N23),ISBLANK(O23)),"",N23+O23)</f>
        <v>174</v>
      </c>
      <c r="R23" s="565">
        <f>IF(ISNUMBER($H23),1-$H23,"")</f>
        <v>0</v>
      </c>
      <c r="S23" s="555"/>
    </row>
    <row r="24" spans="1:19" ht="12.75" customHeight="1">
      <c r="A24" s="575"/>
      <c r="B24" s="574"/>
      <c r="C24" s="560">
        <v>2</v>
      </c>
      <c r="D24" s="559">
        <v>116</v>
      </c>
      <c r="E24" s="558">
        <v>53</v>
      </c>
      <c r="F24" s="558">
        <v>6</v>
      </c>
      <c r="G24" s="557">
        <f>IF(AND(ISBLANK(D24),ISBLANK(E24)),"",D24+E24)</f>
        <v>169</v>
      </c>
      <c r="H24" s="556">
        <f>IF(OR(ISNUMBER($G24),ISNUMBER($Q24)),(SIGN(N($G24)-N($Q24))+1)/2,"")</f>
        <v>0</v>
      </c>
      <c r="I24" s="555"/>
      <c r="K24" s="564"/>
      <c r="L24" s="563"/>
      <c r="M24" s="560">
        <v>2</v>
      </c>
      <c r="N24" s="559">
        <v>136</v>
      </c>
      <c r="O24" s="558">
        <v>52</v>
      </c>
      <c r="P24" s="558">
        <v>1</v>
      </c>
      <c r="Q24" s="557">
        <f>IF(AND(ISBLANK(N24),ISBLANK(O24)),"",N24+O24)</f>
        <v>188</v>
      </c>
      <c r="R24" s="556">
        <f>IF(ISNUMBER($H24),1-$H24,"")</f>
        <v>1</v>
      </c>
      <c r="S24" s="555"/>
    </row>
    <row r="25" spans="1:19" ht="12.75" customHeight="1" thickBot="1">
      <c r="A25" s="562" t="s">
        <v>111</v>
      </c>
      <c r="B25" s="561"/>
      <c r="C25" s="560">
        <v>3</v>
      </c>
      <c r="D25" s="559"/>
      <c r="E25" s="558"/>
      <c r="F25" s="558"/>
      <c r="G25" s="557">
        <f>IF(AND(ISBLANK(D25),ISBLANK(E25)),"",D25+E25)</f>
      </c>
      <c r="H25" s="556">
        <f>IF(OR(ISNUMBER($G25),ISNUMBER($Q25)),(SIGN(N($G25)-N($Q25))+1)/2,"")</f>
      </c>
      <c r="I25" s="555"/>
      <c r="K25" s="562" t="s">
        <v>167</v>
      </c>
      <c r="L25" s="561"/>
      <c r="M25" s="560">
        <v>3</v>
      </c>
      <c r="N25" s="559"/>
      <c r="O25" s="558"/>
      <c r="P25" s="558"/>
      <c r="Q25" s="557">
        <f>IF(AND(ISBLANK(N25),ISBLANK(O25)),"",N25+O25)</f>
      </c>
      <c r="R25" s="556">
        <f>IF(ISNUMBER($H25),1-$H25,"")</f>
      </c>
      <c r="S25" s="555"/>
    </row>
    <row r="26" spans="1:19" ht="12.75" customHeight="1">
      <c r="A26" s="554"/>
      <c r="B26" s="553"/>
      <c r="C26" s="552">
        <v>4</v>
      </c>
      <c r="D26" s="551"/>
      <c r="E26" s="550"/>
      <c r="F26" s="550"/>
      <c r="G26" s="549">
        <f>IF(AND(ISBLANK(D26),ISBLANK(E26)),"",D26+E26)</f>
      </c>
      <c r="H26" s="548">
        <f>IF(OR(ISNUMBER($G26),ISNUMBER($Q26)),(SIGN(N($G26)-N($Q26))+1)/2,"")</f>
      </c>
      <c r="I26" s="547">
        <f>IF(ISNUMBER(H27),(SIGN(1000*($H27-$R27)+$G27-$Q27)+1)/2,"")</f>
        <v>1</v>
      </c>
      <c r="K26" s="554"/>
      <c r="L26" s="553"/>
      <c r="M26" s="552">
        <v>4</v>
      </c>
      <c r="N26" s="551"/>
      <c r="O26" s="550"/>
      <c r="P26" s="550"/>
      <c r="Q26" s="549">
        <f>IF(AND(ISBLANK(N26),ISBLANK(O26)),"",N26+O26)</f>
      </c>
      <c r="R26" s="548">
        <f>IF(ISNUMBER($H26),1-$H26,"")</f>
      </c>
      <c r="S26" s="547">
        <f>IF(ISNUMBER($I26),1-$I26,"")</f>
        <v>0</v>
      </c>
    </row>
    <row r="27" spans="1:19" ht="15.75" customHeight="1" thickBot="1">
      <c r="A27" s="573">
        <v>11908</v>
      </c>
      <c r="B27" s="572"/>
      <c r="C27" s="544" t="s">
        <v>17</v>
      </c>
      <c r="D27" s="541">
        <f>IF(ISNUMBER($G27),SUM(D23:D26),"")</f>
        <v>253</v>
      </c>
      <c r="E27" s="543">
        <f>IF(ISNUMBER($G27),SUM(E23:E26),"")</f>
        <v>111</v>
      </c>
      <c r="F27" s="543">
        <f>IF(ISNUMBER($G27),SUM(F23:F26),"")</f>
        <v>9</v>
      </c>
      <c r="G27" s="542">
        <f>IF(SUM($G23:$G26)+SUM($Q23:$Q26)&gt;0,SUM(G23:G26),"")</f>
        <v>364</v>
      </c>
      <c r="H27" s="541">
        <f>IF(ISNUMBER($G27),SUM(H23:H26),"")</f>
        <v>1</v>
      </c>
      <c r="I27" s="540"/>
      <c r="K27" s="546">
        <v>9912</v>
      </c>
      <c r="L27" s="545"/>
      <c r="M27" s="544" t="s">
        <v>17</v>
      </c>
      <c r="N27" s="541">
        <f>IF(ISNUMBER($G27),SUM(N23:N26),"")</f>
        <v>270</v>
      </c>
      <c r="O27" s="543">
        <f>IF(ISNUMBER($G27),SUM(O23:O26),"")</f>
        <v>92</v>
      </c>
      <c r="P27" s="543">
        <f>IF(ISNUMBER($G27),SUM(P23:P26),"")</f>
        <v>9</v>
      </c>
      <c r="Q27" s="542">
        <f>IF(SUM($G23:$G26)+SUM($Q23:$Q26)&gt;0,SUM(Q23:Q26),"")</f>
        <v>362</v>
      </c>
      <c r="R27" s="541">
        <f>IF(ISNUMBER($G27),SUM(R23:R26),"")</f>
        <v>1</v>
      </c>
      <c r="S27" s="540"/>
    </row>
    <row r="28" spans="1:19" ht="12.75" customHeight="1">
      <c r="A28" s="571" t="s">
        <v>211</v>
      </c>
      <c r="B28" s="570"/>
      <c r="C28" s="569">
        <v>1</v>
      </c>
      <c r="D28" s="568">
        <v>117</v>
      </c>
      <c r="E28" s="567">
        <v>71</v>
      </c>
      <c r="F28" s="567">
        <v>3</v>
      </c>
      <c r="G28" s="566">
        <f>IF(AND(ISBLANK(D28),ISBLANK(E28)),"",D28+E28)</f>
        <v>188</v>
      </c>
      <c r="H28" s="565">
        <f>IF(OR(ISNUMBER($G28),ISNUMBER($Q28)),(SIGN(N($G28)-N($Q28))+1)/2,"")</f>
        <v>0</v>
      </c>
      <c r="I28" s="555"/>
      <c r="K28" s="571" t="s">
        <v>210</v>
      </c>
      <c r="L28" s="570"/>
      <c r="M28" s="569">
        <v>1</v>
      </c>
      <c r="N28" s="568">
        <v>130</v>
      </c>
      <c r="O28" s="567">
        <v>62</v>
      </c>
      <c r="P28" s="567">
        <v>4</v>
      </c>
      <c r="Q28" s="566">
        <f>IF(AND(ISBLANK(N28),ISBLANK(O28)),"",N28+O28)</f>
        <v>192</v>
      </c>
      <c r="R28" s="565">
        <f>IF(ISNUMBER($H28),1-$H28,"")</f>
        <v>1</v>
      </c>
      <c r="S28" s="555"/>
    </row>
    <row r="29" spans="1:19" ht="12.75" customHeight="1">
      <c r="A29" s="564"/>
      <c r="B29" s="563"/>
      <c r="C29" s="560">
        <v>2</v>
      </c>
      <c r="D29" s="559">
        <v>131</v>
      </c>
      <c r="E29" s="558">
        <v>47</v>
      </c>
      <c r="F29" s="558">
        <v>3</v>
      </c>
      <c r="G29" s="557">
        <f>IF(AND(ISBLANK(D29),ISBLANK(E29)),"",D29+E29)</f>
        <v>178</v>
      </c>
      <c r="H29" s="556">
        <f>IF(OR(ISNUMBER($G29),ISNUMBER($Q29)),(SIGN(N($G29)-N($Q29))+1)/2,"")</f>
        <v>0</v>
      </c>
      <c r="I29" s="555"/>
      <c r="K29" s="564"/>
      <c r="L29" s="563"/>
      <c r="M29" s="560">
        <v>2</v>
      </c>
      <c r="N29" s="559">
        <v>141</v>
      </c>
      <c r="O29" s="558">
        <v>61</v>
      </c>
      <c r="P29" s="558">
        <v>1</v>
      </c>
      <c r="Q29" s="557">
        <f>IF(AND(ISBLANK(N29),ISBLANK(O29)),"",N29+O29)</f>
        <v>202</v>
      </c>
      <c r="R29" s="556">
        <f>IF(ISNUMBER($H29),1-$H29,"")</f>
        <v>1</v>
      </c>
      <c r="S29" s="555"/>
    </row>
    <row r="30" spans="1:19" ht="12.75" customHeight="1" thickBot="1">
      <c r="A30" s="562" t="s">
        <v>83</v>
      </c>
      <c r="B30" s="561"/>
      <c r="C30" s="560">
        <v>3</v>
      </c>
      <c r="D30" s="559"/>
      <c r="E30" s="558"/>
      <c r="F30" s="558"/>
      <c r="G30" s="557">
        <f>IF(AND(ISBLANK(D30),ISBLANK(E30)),"",D30+E30)</f>
      </c>
      <c r="H30" s="556">
        <f>IF(OR(ISNUMBER($G30),ISNUMBER($Q30)),(SIGN(N($G30)-N($Q30))+1)/2,"")</f>
      </c>
      <c r="I30" s="555"/>
      <c r="K30" s="562" t="s">
        <v>209</v>
      </c>
      <c r="L30" s="561"/>
      <c r="M30" s="560">
        <v>3</v>
      </c>
      <c r="N30" s="559"/>
      <c r="O30" s="558"/>
      <c r="P30" s="558"/>
      <c r="Q30" s="557">
        <f>IF(AND(ISBLANK(N30),ISBLANK(O30)),"",N30+O30)</f>
      </c>
      <c r="R30" s="556">
        <f>IF(ISNUMBER($H30),1-$H30,"")</f>
      </c>
      <c r="S30" s="555"/>
    </row>
    <row r="31" spans="1:19" ht="12.75" customHeight="1">
      <c r="A31" s="554"/>
      <c r="B31" s="553"/>
      <c r="C31" s="552">
        <v>4</v>
      </c>
      <c r="D31" s="551"/>
      <c r="E31" s="550"/>
      <c r="F31" s="550"/>
      <c r="G31" s="549">
        <f>IF(AND(ISBLANK(D31),ISBLANK(E31)),"",D31+E31)</f>
      </c>
      <c r="H31" s="548">
        <f>IF(OR(ISNUMBER($G31),ISNUMBER($Q31)),(SIGN(N($G31)-N($Q31))+1)/2,"")</f>
      </c>
      <c r="I31" s="547">
        <f>IF(ISNUMBER(H32),(SIGN(1000*($H32-$R32)+$G32-$Q32)+1)/2,"")</f>
        <v>0</v>
      </c>
      <c r="K31" s="554"/>
      <c r="L31" s="553"/>
      <c r="M31" s="552">
        <v>4</v>
      </c>
      <c r="N31" s="551"/>
      <c r="O31" s="550"/>
      <c r="P31" s="550"/>
      <c r="Q31" s="549">
        <f>IF(AND(ISBLANK(N31),ISBLANK(O31)),"",N31+O31)</f>
      </c>
      <c r="R31" s="548">
        <f>IF(ISNUMBER($H31),1-$H31,"")</f>
      </c>
      <c r="S31" s="547">
        <f>IF(ISNUMBER($I31),1-$I31,"")</f>
        <v>1</v>
      </c>
    </row>
    <row r="32" spans="1:19" ht="15.75" customHeight="1" thickBot="1">
      <c r="A32" s="546">
        <v>20299</v>
      </c>
      <c r="B32" s="545"/>
      <c r="C32" s="544" t="s">
        <v>17</v>
      </c>
      <c r="D32" s="541">
        <f>IF(ISNUMBER($G32),SUM(D28:D31),"")</f>
        <v>248</v>
      </c>
      <c r="E32" s="543">
        <f>IF(ISNUMBER($G32),SUM(E28:E31),"")</f>
        <v>118</v>
      </c>
      <c r="F32" s="543">
        <f>IF(ISNUMBER($G32),SUM(F28:F31),"")</f>
        <v>6</v>
      </c>
      <c r="G32" s="542">
        <f>IF(SUM($G28:$G31)+SUM($Q28:$Q31)&gt;0,SUM(G28:G31),"")</f>
        <v>366</v>
      </c>
      <c r="H32" s="541">
        <f>IF(ISNUMBER($G32),SUM(H28:H31),"")</f>
        <v>0</v>
      </c>
      <c r="I32" s="540"/>
      <c r="K32" s="546">
        <v>19334</v>
      </c>
      <c r="L32" s="545"/>
      <c r="M32" s="544" t="s">
        <v>17</v>
      </c>
      <c r="N32" s="541">
        <f>IF(ISNUMBER($G32),SUM(N28:N31),"")</f>
        <v>271</v>
      </c>
      <c r="O32" s="543">
        <f>IF(ISNUMBER($G32),SUM(O28:O31),"")</f>
        <v>123</v>
      </c>
      <c r="P32" s="543">
        <f>IF(ISNUMBER($G32),SUM(P28:P31),"")</f>
        <v>5</v>
      </c>
      <c r="Q32" s="542">
        <f>IF(SUM($G28:$G31)+SUM($Q28:$Q31)&gt;0,SUM(Q28:Q31),"")</f>
        <v>394</v>
      </c>
      <c r="R32" s="541">
        <f>IF(ISNUMBER($G32),SUM(R28:R31),"")</f>
        <v>2</v>
      </c>
      <c r="S32" s="540"/>
    </row>
    <row r="33" spans="1:19" ht="12.75" customHeight="1">
      <c r="A33" s="571" t="s">
        <v>208</v>
      </c>
      <c r="B33" s="570"/>
      <c r="C33" s="569">
        <v>1</v>
      </c>
      <c r="D33" s="568">
        <v>133</v>
      </c>
      <c r="E33" s="567">
        <v>59</v>
      </c>
      <c r="F33" s="567">
        <v>1</v>
      </c>
      <c r="G33" s="566">
        <f>IF(AND(ISBLANK(D33),ISBLANK(E33)),"",D33+E33)</f>
        <v>192</v>
      </c>
      <c r="H33" s="565">
        <f>IF(OR(ISNUMBER($G33),ISNUMBER($Q33)),(SIGN(N($G33)-N($Q33))+1)/2,"")</f>
        <v>0</v>
      </c>
      <c r="I33" s="555"/>
      <c r="K33" s="571" t="s">
        <v>207</v>
      </c>
      <c r="L33" s="570"/>
      <c r="M33" s="569">
        <v>1</v>
      </c>
      <c r="N33" s="568">
        <v>143</v>
      </c>
      <c r="O33" s="567">
        <v>81</v>
      </c>
      <c r="P33" s="567">
        <v>0</v>
      </c>
      <c r="Q33" s="566">
        <f>IF(AND(ISBLANK(N33),ISBLANK(O33)),"",N33+O33)</f>
        <v>224</v>
      </c>
      <c r="R33" s="565">
        <f>IF(ISNUMBER($H33),1-$H33,"")</f>
        <v>1</v>
      </c>
      <c r="S33" s="555"/>
    </row>
    <row r="34" spans="1:19" ht="12.75" customHeight="1">
      <c r="A34" s="564"/>
      <c r="B34" s="563"/>
      <c r="C34" s="560">
        <v>2</v>
      </c>
      <c r="D34" s="559">
        <v>141</v>
      </c>
      <c r="E34" s="558">
        <v>54</v>
      </c>
      <c r="F34" s="558">
        <v>2</v>
      </c>
      <c r="G34" s="557">
        <f>IF(AND(ISBLANK(D34),ISBLANK(E34)),"",D34+E34)</f>
        <v>195</v>
      </c>
      <c r="H34" s="556">
        <f>IF(OR(ISNUMBER($G34),ISNUMBER($Q34)),(SIGN(N($G34)-N($Q34))+1)/2,"")</f>
        <v>0</v>
      </c>
      <c r="I34" s="555"/>
      <c r="K34" s="564"/>
      <c r="L34" s="563"/>
      <c r="M34" s="560">
        <v>2</v>
      </c>
      <c r="N34" s="559">
        <v>142</v>
      </c>
      <c r="O34" s="558">
        <v>54</v>
      </c>
      <c r="P34" s="558">
        <v>3</v>
      </c>
      <c r="Q34" s="557">
        <f>IF(AND(ISBLANK(N34),ISBLANK(O34)),"",N34+O34)</f>
        <v>196</v>
      </c>
      <c r="R34" s="556">
        <f>IF(ISNUMBER($H34),1-$H34,"")</f>
        <v>1</v>
      </c>
      <c r="S34" s="555"/>
    </row>
    <row r="35" spans="1:19" ht="12.75" customHeight="1" thickBot="1">
      <c r="A35" s="562" t="s">
        <v>111</v>
      </c>
      <c r="B35" s="561"/>
      <c r="C35" s="560">
        <v>3</v>
      </c>
      <c r="D35" s="559"/>
      <c r="E35" s="558"/>
      <c r="F35" s="558"/>
      <c r="G35" s="557">
        <f>IF(AND(ISBLANK(D35),ISBLANK(E35)),"",D35+E35)</f>
      </c>
      <c r="H35" s="556">
        <f>IF(OR(ISNUMBER($G35),ISNUMBER($Q35)),(SIGN(N($G35)-N($Q35))+1)/2,"")</f>
      </c>
      <c r="I35" s="555"/>
      <c r="K35" s="562" t="s">
        <v>206</v>
      </c>
      <c r="L35" s="561"/>
      <c r="M35" s="560">
        <v>3</v>
      </c>
      <c r="N35" s="559"/>
      <c r="O35" s="558"/>
      <c r="P35" s="558"/>
      <c r="Q35" s="557">
        <f>IF(AND(ISBLANK(N35),ISBLANK(O35)),"",N35+O35)</f>
      </c>
      <c r="R35" s="556">
        <f>IF(ISNUMBER($H35),1-$H35,"")</f>
      </c>
      <c r="S35" s="555"/>
    </row>
    <row r="36" spans="1:19" ht="12.75" customHeight="1">
      <c r="A36" s="554"/>
      <c r="B36" s="553"/>
      <c r="C36" s="552">
        <v>4</v>
      </c>
      <c r="D36" s="551"/>
      <c r="E36" s="550"/>
      <c r="F36" s="550"/>
      <c r="G36" s="549">
        <f>IF(AND(ISBLANK(D36),ISBLANK(E36)),"",D36+E36)</f>
      </c>
      <c r="H36" s="548">
        <f>IF(OR(ISNUMBER($G36),ISNUMBER($Q36)),(SIGN(N($G36)-N($Q36))+1)/2,"")</f>
      </c>
      <c r="I36" s="547">
        <f>IF(ISNUMBER(H37),(SIGN(1000*($H37-$R37)+$G37-$Q37)+1)/2,"")</f>
        <v>0</v>
      </c>
      <c r="K36" s="554"/>
      <c r="L36" s="553"/>
      <c r="M36" s="552">
        <v>4</v>
      </c>
      <c r="N36" s="551"/>
      <c r="O36" s="550"/>
      <c r="P36" s="550"/>
      <c r="Q36" s="549">
        <f>IF(AND(ISBLANK(N36),ISBLANK(O36)),"",N36+O36)</f>
      </c>
      <c r="R36" s="548">
        <f>IF(ISNUMBER($H36),1-$H36,"")</f>
      </c>
      <c r="S36" s="547">
        <f>IF(ISNUMBER($I36),1-$I36,"")</f>
        <v>1</v>
      </c>
    </row>
    <row r="37" spans="1:19" ht="15.75" customHeight="1" thickBot="1">
      <c r="A37" s="546">
        <v>4480</v>
      </c>
      <c r="B37" s="545"/>
      <c r="C37" s="544" t="s">
        <v>17</v>
      </c>
      <c r="D37" s="541">
        <f>IF(ISNUMBER($G37),SUM(D33:D36),"")</f>
        <v>274</v>
      </c>
      <c r="E37" s="543">
        <f>IF(ISNUMBER($G37),SUM(E33:E36),"")</f>
        <v>113</v>
      </c>
      <c r="F37" s="543">
        <f>IF(ISNUMBER($G37),SUM(F33:F36),"")</f>
        <v>3</v>
      </c>
      <c r="G37" s="542">
        <f>IF(SUM($G33:$G36)+SUM($Q33:$Q36)&gt;0,SUM(G33:G36),"")</f>
        <v>387</v>
      </c>
      <c r="H37" s="541">
        <f>IF(ISNUMBER($G37),SUM(H33:H36),"")</f>
        <v>0</v>
      </c>
      <c r="I37" s="540"/>
      <c r="K37" s="546">
        <v>21184</v>
      </c>
      <c r="L37" s="545"/>
      <c r="M37" s="544" t="s">
        <v>17</v>
      </c>
      <c r="N37" s="541">
        <f>IF(ISNUMBER($G37),SUM(N33:N36),"")</f>
        <v>285</v>
      </c>
      <c r="O37" s="543">
        <f>IF(ISNUMBER($G37),SUM(O33:O36),"")</f>
        <v>135</v>
      </c>
      <c r="P37" s="543">
        <f>IF(ISNUMBER($G37),SUM(P33:P36),"")</f>
        <v>3</v>
      </c>
      <c r="Q37" s="542">
        <f>IF(SUM($G33:$G36)+SUM($Q33:$Q36)&gt;0,SUM(Q33:Q36),"")</f>
        <v>420</v>
      </c>
      <c r="R37" s="541">
        <f>IF(ISNUMBER($G37),SUM(R33:R36),"")</f>
        <v>2</v>
      </c>
      <c r="S37" s="540"/>
    </row>
    <row r="38" ht="4.5" customHeight="1" thickBot="1"/>
    <row r="39" spans="1:19" ht="19.5" customHeight="1" thickBot="1">
      <c r="A39" s="539"/>
      <c r="B39" s="538"/>
      <c r="C39" s="537" t="s">
        <v>44</v>
      </c>
      <c r="D39" s="536">
        <f>IF(ISNUMBER($G39),SUM(D12,D17,D22,D27,D32,D37),"")</f>
        <v>1632</v>
      </c>
      <c r="E39" s="535">
        <f>IF(ISNUMBER($G39),SUM(E12,E17,E22,E27,E32,E37),"")</f>
        <v>713</v>
      </c>
      <c r="F39" s="535">
        <f>IF(ISNUMBER($G39),SUM(F12,F17,F22,F27,F32,F37),"")</f>
        <v>31</v>
      </c>
      <c r="G39" s="534">
        <f>IF(SUM($G$8:$G$37)+SUM($Q$8:$Q$37)&gt;0,SUM(G12,G17,G22,G27,G32,G37),"")</f>
        <v>2345</v>
      </c>
      <c r="H39" s="533">
        <f>IF(SUM($G$8:$G$37)+SUM($Q$8:$Q$37)&gt;0,SUM(H12,H17,H22,H27,H32,H37),"")</f>
        <v>5.5</v>
      </c>
      <c r="I39" s="532">
        <f>IF(ISNUMBER($G39),(SIGN($G39-$Q39)+1)/IF(COUNT(I$11,I$16,I$21,I$26,I$31,I$36)&gt;3,1,2),"")</f>
        <v>2</v>
      </c>
      <c r="K39" s="539"/>
      <c r="L39" s="538"/>
      <c r="M39" s="537" t="s">
        <v>44</v>
      </c>
      <c r="N39" s="536">
        <f>IF(ISNUMBER($G39),SUM(N12,N17,N22,N27,N32,N37),"")</f>
        <v>1620</v>
      </c>
      <c r="O39" s="535">
        <f>IF(ISNUMBER($G39),SUM(O12,O17,O22,O27,O32,O37),"")</f>
        <v>680</v>
      </c>
      <c r="P39" s="535">
        <f>IF(ISNUMBER($G39),SUM(P12,P17,P22,P27,P32,P37),"")</f>
        <v>33</v>
      </c>
      <c r="Q39" s="534">
        <f>IF(SUM($G$8:$G$37)+SUM($Q$8:$Q$37)&gt;0,SUM(Q12,Q17,Q22,Q27,Q32,Q37),"")</f>
        <v>2300</v>
      </c>
      <c r="R39" s="533">
        <f>IF(SUM($G$8:$G$37)+SUM($Q$8:$Q$37)&gt;0,SUM(R12,R17,R22,R27,R32,R37),"")</f>
        <v>6.5</v>
      </c>
      <c r="S39" s="53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523"/>
      <c r="B41" s="525" t="s">
        <v>45</v>
      </c>
      <c r="C41" s="531" t="s">
        <v>205</v>
      </c>
      <c r="D41" s="531"/>
      <c r="E41" s="531"/>
      <c r="G41" s="530" t="s">
        <v>47</v>
      </c>
      <c r="H41" s="530"/>
      <c r="I41" s="529">
        <f>IF(ISNUMBER(I$39),SUM(I11,I16,I21,I26,I31,I36,I39),"")</f>
        <v>6</v>
      </c>
      <c r="K41" s="523"/>
      <c r="L41" s="525" t="s">
        <v>45</v>
      </c>
      <c r="M41" s="531" t="s">
        <v>204</v>
      </c>
      <c r="N41" s="531"/>
      <c r="O41" s="531"/>
      <c r="Q41" s="530" t="s">
        <v>47</v>
      </c>
      <c r="R41" s="530"/>
      <c r="S41" s="529">
        <f>IF(ISNUMBER(S$39),SUM(S11,S16,S21,S26,S31,S36,S39),"")</f>
        <v>2</v>
      </c>
    </row>
    <row r="42" spans="1:19" ht="18" customHeight="1">
      <c r="A42" s="523"/>
      <c r="B42" s="525" t="s">
        <v>49</v>
      </c>
      <c r="C42" s="528"/>
      <c r="D42" s="528"/>
      <c r="E42" s="528"/>
      <c r="G42" s="527"/>
      <c r="H42" s="527"/>
      <c r="I42" s="527"/>
      <c r="K42" s="523"/>
      <c r="L42" s="525" t="s">
        <v>49</v>
      </c>
      <c r="M42" s="528"/>
      <c r="N42" s="528"/>
      <c r="O42" s="528"/>
      <c r="Q42" s="527"/>
      <c r="R42" s="527"/>
      <c r="S42" s="527"/>
    </row>
    <row r="43" spans="1:19" ht="19.5" customHeight="1">
      <c r="A43" s="525" t="s">
        <v>50</v>
      </c>
      <c r="B43" s="525" t="s">
        <v>51</v>
      </c>
      <c r="C43" s="524" t="s">
        <v>203</v>
      </c>
      <c r="D43" s="524"/>
      <c r="E43" s="524"/>
      <c r="F43" s="524"/>
      <c r="G43" s="524"/>
      <c r="H43" s="524"/>
      <c r="I43" s="525"/>
      <c r="J43" s="525"/>
      <c r="K43" s="525" t="s">
        <v>53</v>
      </c>
      <c r="L43" s="526" t="s">
        <v>202</v>
      </c>
      <c r="M43" s="526"/>
      <c r="O43" s="525" t="s">
        <v>49</v>
      </c>
      <c r="P43" s="524"/>
      <c r="Q43" s="524"/>
      <c r="R43" s="524"/>
      <c r="S43" s="524"/>
    </row>
    <row r="44" spans="5:8" ht="9.75" customHeight="1">
      <c r="E44" s="523"/>
      <c r="H44" s="523"/>
    </row>
    <row r="45" ht="30" customHeight="1">
      <c r="A45" s="522" t="str">
        <f>"Technické podmínky utkání:   "&amp;$B$3&amp;IF(ISBLANK($B$3),""," – ")&amp;$L$3</f>
        <v>Technické podmínky utkání:   TJ NERATOVICE "A" – KK JIŘÍ PODĚBRADY "A"</v>
      </c>
    </row>
    <row r="46" spans="2:11" ht="19.5" customHeight="1">
      <c r="B46" s="517" t="s">
        <v>55</v>
      </c>
      <c r="C46" s="521">
        <v>0.7291666666666666</v>
      </c>
      <c r="D46" s="520"/>
      <c r="I46" s="517" t="s">
        <v>56</v>
      </c>
      <c r="J46" s="520">
        <v>19</v>
      </c>
      <c r="K46" s="520"/>
    </row>
    <row r="47" spans="2:19" ht="19.5" customHeight="1">
      <c r="B47" s="517" t="s">
        <v>57</v>
      </c>
      <c r="C47" s="519">
        <v>0.9166666666666666</v>
      </c>
      <c r="D47" s="518"/>
      <c r="I47" s="517" t="s">
        <v>58</v>
      </c>
      <c r="J47" s="518">
        <v>3</v>
      </c>
      <c r="K47" s="518"/>
      <c r="P47" s="517" t="s">
        <v>59</v>
      </c>
      <c r="Q47" s="516">
        <v>43343</v>
      </c>
      <c r="R47" s="515"/>
      <c r="S47" s="515"/>
    </row>
    <row r="48" ht="9.75" customHeight="1"/>
    <row r="49" spans="1:19" ht="15" customHeight="1">
      <c r="A49" s="479" t="s">
        <v>60</v>
      </c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7"/>
    </row>
    <row r="50" spans="1:19" ht="81" customHeight="1">
      <c r="A50" s="476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4"/>
    </row>
    <row r="51" ht="4.5" customHeight="1"/>
    <row r="52" spans="1:19" ht="15" customHeight="1">
      <c r="A52" s="479" t="s">
        <v>62</v>
      </c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7"/>
    </row>
    <row r="53" spans="1:19" ht="6" customHeight="1">
      <c r="A53" s="514"/>
      <c r="B53" s="495"/>
      <c r="C53" s="495"/>
      <c r="D53" s="495"/>
      <c r="E53" s="495"/>
      <c r="F53" s="495"/>
      <c r="G53" s="495"/>
      <c r="H53" s="495"/>
      <c r="I53" s="495"/>
      <c r="J53" s="495"/>
      <c r="K53" s="495"/>
      <c r="L53" s="495"/>
      <c r="M53" s="495"/>
      <c r="N53" s="495"/>
      <c r="O53" s="495"/>
      <c r="P53" s="495"/>
      <c r="Q53" s="495"/>
      <c r="R53" s="495"/>
      <c r="S53" s="511"/>
    </row>
    <row r="54" spans="1:19" ht="21" customHeight="1">
      <c r="A54" s="513" t="s">
        <v>5</v>
      </c>
      <c r="B54" s="495"/>
      <c r="C54" s="495"/>
      <c r="D54" s="495"/>
      <c r="E54" s="495"/>
      <c r="F54" s="495"/>
      <c r="G54" s="495"/>
      <c r="H54" s="495"/>
      <c r="I54" s="495"/>
      <c r="J54" s="495"/>
      <c r="K54" s="512" t="s">
        <v>7</v>
      </c>
      <c r="L54" s="495"/>
      <c r="M54" s="495"/>
      <c r="N54" s="495"/>
      <c r="O54" s="495"/>
      <c r="P54" s="495"/>
      <c r="Q54" s="495"/>
      <c r="R54" s="495"/>
      <c r="S54" s="511"/>
    </row>
    <row r="55" spans="1:19" ht="21" customHeight="1">
      <c r="A55" s="510"/>
      <c r="B55" s="507" t="s">
        <v>63</v>
      </c>
      <c r="C55" s="506"/>
      <c r="D55" s="508"/>
      <c r="E55" s="507" t="s">
        <v>64</v>
      </c>
      <c r="F55" s="506"/>
      <c r="G55" s="506"/>
      <c r="H55" s="506"/>
      <c r="I55" s="508"/>
      <c r="J55" s="495"/>
      <c r="K55" s="509"/>
      <c r="L55" s="507" t="s">
        <v>63</v>
      </c>
      <c r="M55" s="506"/>
      <c r="N55" s="508"/>
      <c r="O55" s="507" t="s">
        <v>64</v>
      </c>
      <c r="P55" s="506"/>
      <c r="Q55" s="506"/>
      <c r="R55" s="506"/>
      <c r="S55" s="505"/>
    </row>
    <row r="56" spans="1:19" ht="21" customHeight="1">
      <c r="A56" s="504" t="s">
        <v>65</v>
      </c>
      <c r="B56" s="500" t="s">
        <v>66</v>
      </c>
      <c r="C56" s="502"/>
      <c r="D56" s="501" t="s">
        <v>67</v>
      </c>
      <c r="E56" s="500" t="s">
        <v>66</v>
      </c>
      <c r="F56" s="499"/>
      <c r="G56" s="499"/>
      <c r="H56" s="498"/>
      <c r="I56" s="501" t="s">
        <v>67</v>
      </c>
      <c r="J56" s="495"/>
      <c r="K56" s="503" t="s">
        <v>65</v>
      </c>
      <c r="L56" s="500" t="s">
        <v>66</v>
      </c>
      <c r="M56" s="502"/>
      <c r="N56" s="501" t="s">
        <v>67</v>
      </c>
      <c r="O56" s="500" t="s">
        <v>66</v>
      </c>
      <c r="P56" s="499"/>
      <c r="Q56" s="499"/>
      <c r="R56" s="498"/>
      <c r="S56" s="497" t="s">
        <v>67</v>
      </c>
    </row>
    <row r="57" spans="1:19" ht="21" customHeight="1">
      <c r="A57" s="496"/>
      <c r="B57" s="492"/>
      <c r="C57" s="490"/>
      <c r="D57" s="493"/>
      <c r="E57" s="492"/>
      <c r="F57" s="491"/>
      <c r="G57" s="491"/>
      <c r="H57" s="490"/>
      <c r="I57" s="493"/>
      <c r="J57" s="495"/>
      <c r="K57" s="494"/>
      <c r="L57" s="492"/>
      <c r="M57" s="490"/>
      <c r="N57" s="493"/>
      <c r="O57" s="492"/>
      <c r="P57" s="491"/>
      <c r="Q57" s="491"/>
      <c r="R57" s="490"/>
      <c r="S57" s="489"/>
    </row>
    <row r="58" spans="1:19" ht="21" customHeight="1">
      <c r="A58" s="496"/>
      <c r="B58" s="492"/>
      <c r="C58" s="490"/>
      <c r="D58" s="493"/>
      <c r="E58" s="492"/>
      <c r="F58" s="491"/>
      <c r="G58" s="491"/>
      <c r="H58" s="490"/>
      <c r="I58" s="493"/>
      <c r="J58" s="495"/>
      <c r="K58" s="494"/>
      <c r="L58" s="492"/>
      <c r="M58" s="490"/>
      <c r="N58" s="493"/>
      <c r="O58" s="492"/>
      <c r="P58" s="491"/>
      <c r="Q58" s="491"/>
      <c r="R58" s="490"/>
      <c r="S58" s="489"/>
    </row>
    <row r="59" spans="1:19" ht="12" customHeight="1">
      <c r="A59" s="488"/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6"/>
    </row>
    <row r="60" ht="4.5" customHeight="1"/>
    <row r="61" spans="1:19" ht="15" customHeight="1">
      <c r="A61" s="485" t="s">
        <v>68</v>
      </c>
      <c r="B61" s="484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3"/>
    </row>
    <row r="62" spans="1:19" ht="81" customHeight="1">
      <c r="A62" s="482" t="s">
        <v>201</v>
      </c>
      <c r="B62" s="481"/>
      <c r="C62" s="481"/>
      <c r="D62" s="481"/>
      <c r="E62" s="481"/>
      <c r="F62" s="481"/>
      <c r="G62" s="481"/>
      <c r="H62" s="481"/>
      <c r="I62" s="481"/>
      <c r="J62" s="481"/>
      <c r="K62" s="481"/>
      <c r="L62" s="481"/>
      <c r="M62" s="481"/>
      <c r="N62" s="481"/>
      <c r="O62" s="481"/>
      <c r="P62" s="481"/>
      <c r="Q62" s="481"/>
      <c r="R62" s="481"/>
      <c r="S62" s="480"/>
    </row>
    <row r="63" ht="4.5" customHeight="1"/>
    <row r="64" spans="1:19" ht="15" customHeight="1">
      <c r="A64" s="479" t="s">
        <v>70</v>
      </c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7"/>
    </row>
    <row r="65" spans="1:19" ht="81" customHeight="1">
      <c r="A65" s="476" t="s">
        <v>200</v>
      </c>
      <c r="B65" s="475"/>
      <c r="C65" s="475"/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4"/>
    </row>
    <row r="66" spans="1:8" ht="30" customHeight="1">
      <c r="A66" s="473"/>
      <c r="B66" s="472" t="s">
        <v>71</v>
      </c>
      <c r="C66" s="471">
        <v>42783</v>
      </c>
      <c r="D66" s="470"/>
      <c r="E66" s="470"/>
      <c r="F66" s="470"/>
      <c r="G66" s="470"/>
      <c r="H66" s="470"/>
    </row>
  </sheetData>
  <sheetProtection password="FC6B" sheet="1" objects="1" scenarios="1"/>
  <mergeCells count="93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K27:L27"/>
    <mergeCell ref="S21:S22"/>
    <mergeCell ref="K18:L19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K23:L24"/>
    <mergeCell ref="K28:L29"/>
    <mergeCell ref="K30:L31"/>
    <mergeCell ref="K32:L32"/>
    <mergeCell ref="A5:B5"/>
    <mergeCell ref="A6:B6"/>
    <mergeCell ref="A22:B22"/>
    <mergeCell ref="A25:B26"/>
    <mergeCell ref="A8:B9"/>
    <mergeCell ref="A28:B29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2017-02-17T22:38:01Z</dcterms:created>
  <dcterms:modified xsi:type="dcterms:W3CDTF">2017-02-17T22:38:01Z</dcterms:modified>
  <cp:category/>
  <cp:version/>
  <cp:contentType/>
  <cp:contentStatus/>
</cp:coreProperties>
</file>