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Meteor - AŠ Boleslav" sheetId="1" r:id="rId1"/>
    <sheet name="Kosmonosy - Sparta" sheetId="2" r:id="rId2"/>
    <sheet name="Union - K. Hora" sheetId="3" r:id="rId3"/>
    <sheet name="Slavoj B - Poděbrady A" sheetId="4" r:id="rId4"/>
    <sheet name="Poděbrady B - Benešov" sheetId="5" r:id="rId5"/>
    <sheet name="Kolín-Brandýs" sheetId="6" r:id="rId6"/>
    <sheet name="Neratovice - Slavia" sheetId="7" r:id="rId7"/>
  </sheets>
  <definedNames>
    <definedName name="_xlnm.Print_Area" localSheetId="5">'Kolín-Brandýs'!$A$1:$AE$66</definedName>
  </definedNames>
  <calcPr fullCalcOnLoad="1"/>
</workbook>
</file>

<file path=xl/sharedStrings.xml><?xml version="1.0" encoding="utf-8"?>
<sst xmlns="http://schemas.openxmlformats.org/spreadsheetml/2006/main" count="780" uniqueCount="226">
  <si>
    <t>Česká kuželkářská
asociace</t>
  </si>
  <si>
    <t>Zápis o utkání</t>
  </si>
  <si>
    <t xml:space="preserve">Kuželna:  </t>
  </si>
  <si>
    <t>Meteor Praha</t>
  </si>
  <si>
    <t>Datum:  </t>
  </si>
  <si>
    <t>Domácí</t>
  </si>
  <si>
    <t xml:space="preserve">SK Meteor Praha B </t>
  </si>
  <si>
    <t>Hosté</t>
  </si>
  <si>
    <t>Mladá Boleslav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</si>
  <si>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</si>
  <si>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</si>
  <si>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</si>
  <si>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</si>
  <si>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</si>
  <si>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</si>
  <si>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</si>
  <si>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</si>
  <si>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</si>
  <si>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</si>
  <si>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</si>
  <si>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Sahula</t>
  </si>
  <si>
    <t>Cíla</t>
  </si>
  <si>
    <t>Jindřich</t>
  </si>
  <si>
    <t>Josef</t>
  </si>
  <si>
    <t>Vlková</t>
  </si>
  <si>
    <t>Křenek</t>
  </si>
  <si>
    <t>Ivana</t>
  </si>
  <si>
    <t>Tomáš</t>
  </si>
  <si>
    <t>Zahrádka</t>
  </si>
  <si>
    <t>Sedláček</t>
  </si>
  <si>
    <t>Ladislav</t>
  </si>
  <si>
    <t>Bohumil</t>
  </si>
  <si>
    <t>Boháč</t>
  </si>
  <si>
    <t>Horáček</t>
  </si>
  <si>
    <t>Martin</t>
  </si>
  <si>
    <t>Pavel</t>
  </si>
  <si>
    <t>Steindl</t>
  </si>
  <si>
    <t>Palaštuk</t>
  </si>
  <si>
    <t>Ivo</t>
  </si>
  <si>
    <t>Petr</t>
  </si>
  <si>
    <t>Mikulášek</t>
  </si>
  <si>
    <t>Milan</t>
  </si>
  <si>
    <t>Celkový výkon družstva  </t>
  </si>
  <si>
    <t>Vedoucí družstva         Jméno:</t>
  </si>
  <si>
    <t>Boháč Martin</t>
  </si>
  <si>
    <t>Bodový zisk</t>
  </si>
  <si>
    <t>Palaštuk Petr</t>
  </si>
  <si>
    <t>Podpis:</t>
  </si>
  <si>
    <t>Rozhodčí</t>
  </si>
  <si>
    <t>Jméno:</t>
  </si>
  <si>
    <t>Zahrádka Ladislav</t>
  </si>
  <si>
    <t>Číslo průkazu:</t>
  </si>
  <si>
    <t>A/028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</si>
  <si>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</si>
  <si>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</si>
  <si>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</si>
  <si>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</si>
  <si>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</si>
  <si>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</si>
  <si>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Nebyly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</si>
  <si>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</si>
  <si>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</si>
  <si>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</si>
  <si>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</si>
  <si>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</si>
  <si>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</si>
  <si>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</si>
  <si>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Nebylo.</t>
  </si>
  <si>
    <t>Různé:</t>
  </si>
  <si>
    <t xml:space="preserve">Datum a podpis rozhodčího:  </t>
  </si>
  <si>
    <t>15.3.2017 Ladislav Zahrádka</t>
  </si>
  <si>
    <t>KK Kosmonosy</t>
  </si>
  <si>
    <t>KK Kosmonosy "B"</t>
  </si>
  <si>
    <t>AC Sparta Praha</t>
  </si>
  <si>
    <t>Tajč</t>
  </si>
  <si>
    <t>Hartina</t>
  </si>
  <si>
    <t>Radek</t>
  </si>
  <si>
    <t>Kocurek</t>
  </si>
  <si>
    <t>Jurčíková</t>
  </si>
  <si>
    <t>Jan</t>
  </si>
  <si>
    <t>Vladimíra</t>
  </si>
  <si>
    <t>Eliáš</t>
  </si>
  <si>
    <t>Viktorin</t>
  </si>
  <si>
    <t>Michal</t>
  </si>
  <si>
    <t>Miroslav</t>
  </si>
  <si>
    <t>Náhlovský</t>
  </si>
  <si>
    <t>Neumajer</t>
  </si>
  <si>
    <t>Marek</t>
  </si>
  <si>
    <t>Mlejnek</t>
  </si>
  <si>
    <t>Krákora</t>
  </si>
  <si>
    <t>Aleš</t>
  </si>
  <si>
    <t>Vojtěch</t>
  </si>
  <si>
    <t>Troják</t>
  </si>
  <si>
    <t>Dubský</t>
  </si>
  <si>
    <t>Ondrej</t>
  </si>
  <si>
    <t>Náhlovský Marek</t>
  </si>
  <si>
    <t>Hartina Petr</t>
  </si>
  <si>
    <t>Tajč Radek</t>
  </si>
  <si>
    <t>S/0056</t>
  </si>
  <si>
    <t>Novák Petr</t>
  </si>
  <si>
    <t>Mlejnek Aleš</t>
  </si>
  <si>
    <t>PSK Union Praha</t>
  </si>
  <si>
    <t>PSK Union Praha A</t>
  </si>
  <si>
    <t>TJ Sparta Kutná Hora</t>
  </si>
  <si>
    <t>Vlček</t>
  </si>
  <si>
    <t>Kopecký</t>
  </si>
  <si>
    <t>Ivan</t>
  </si>
  <si>
    <t>Bohumír</t>
  </si>
  <si>
    <t>Dudycha</t>
  </si>
  <si>
    <t>Jelínek</t>
  </si>
  <si>
    <t>Ctirad</t>
  </si>
  <si>
    <t>Soukup</t>
  </si>
  <si>
    <t>Pokorný</t>
  </si>
  <si>
    <t>Luboš</t>
  </si>
  <si>
    <t>Jiří</t>
  </si>
  <si>
    <t>Novák</t>
  </si>
  <si>
    <t>Čermák</t>
  </si>
  <si>
    <t>Jaroslav</t>
  </si>
  <si>
    <t>Dittrich</t>
  </si>
  <si>
    <t>Končel</t>
  </si>
  <si>
    <t>David</t>
  </si>
  <si>
    <t>Zdeněk</t>
  </si>
  <si>
    <t>Polanský</t>
  </si>
  <si>
    <t>Václav</t>
  </si>
  <si>
    <t>Polanský Luboš</t>
  </si>
  <si>
    <t>Tesař František</t>
  </si>
  <si>
    <t>A/017</t>
  </si>
  <si>
    <t>náhradník Union, Novák Pavel r.č. 10143</t>
  </si>
  <si>
    <t>Březina Stanislav ml. Náhradník z družstva C</t>
  </si>
  <si>
    <t>A/014</t>
  </si>
  <si>
    <t xml:space="preserve">Pravlovský Petr </t>
  </si>
  <si>
    <t>Miláček ml.</t>
  </si>
  <si>
    <t>Bubeník</t>
  </si>
  <si>
    <t xml:space="preserve">Miroslav </t>
  </si>
  <si>
    <t>KAZDA</t>
  </si>
  <si>
    <t>BUBENÍK</t>
  </si>
  <si>
    <t>MILÁČEK</t>
  </si>
  <si>
    <t>KRÁL</t>
  </si>
  <si>
    <t>Jiří st.</t>
  </si>
  <si>
    <t xml:space="preserve">Petr </t>
  </si>
  <si>
    <t>PRAVLOVSKÝ</t>
  </si>
  <si>
    <t>Svatopluk</t>
  </si>
  <si>
    <t xml:space="preserve">Viktor </t>
  </si>
  <si>
    <t>ČECH</t>
  </si>
  <si>
    <t>JUNGBAUER</t>
  </si>
  <si>
    <t xml:space="preserve">Jiří </t>
  </si>
  <si>
    <t>NOŽIČKA</t>
  </si>
  <si>
    <t>KAŠPAR</t>
  </si>
  <si>
    <t>Lukáš</t>
  </si>
  <si>
    <t>Stanislav ml.           N</t>
  </si>
  <si>
    <t>ŠTICH</t>
  </si>
  <si>
    <t>Březina</t>
  </si>
  <si>
    <t>KK Jiří Poděbrady  A</t>
  </si>
  <si>
    <t>KK Slavoj Praha  B</t>
  </si>
  <si>
    <t>17.3.2017</t>
  </si>
  <si>
    <t>Žižkov 1-4</t>
  </si>
  <si>
    <t>17.3.2017 Šustr O. v.r.</t>
  </si>
  <si>
    <t>Hašek</t>
  </si>
  <si>
    <t>Kalous</t>
  </si>
  <si>
    <t>S/0114</t>
  </si>
  <si>
    <t>Šustr</t>
  </si>
  <si>
    <t xml:space="preserve">Červ </t>
  </si>
  <si>
    <t>Vladimír</t>
  </si>
  <si>
    <t>Franěk</t>
  </si>
  <si>
    <t>Klindera</t>
  </si>
  <si>
    <t>Petra</t>
  </si>
  <si>
    <t>Červ</t>
  </si>
  <si>
    <t>Gütterová</t>
  </si>
  <si>
    <t>Antonín</t>
  </si>
  <si>
    <t>Dušan</t>
  </si>
  <si>
    <t>Šostý</t>
  </si>
  <si>
    <t>Richter</t>
  </si>
  <si>
    <t>Karel</t>
  </si>
  <si>
    <t>Ondřej</t>
  </si>
  <si>
    <t>Drábek</t>
  </si>
  <si>
    <t>Poláček</t>
  </si>
  <si>
    <t>TJ Sokol Benešov -  B</t>
  </si>
  <si>
    <t>KK Jiří Poděbrady -  B</t>
  </si>
  <si>
    <t>Poděbrady</t>
  </si>
  <si>
    <t>17.3.2017 Brdíčko Jan</t>
  </si>
  <si>
    <t>Nebylo</t>
  </si>
  <si>
    <t>Sommer Vladimír</t>
  </si>
  <si>
    <t>Kotel Pavel</t>
  </si>
  <si>
    <t>nebyly</t>
  </si>
  <si>
    <t>S/0097</t>
  </si>
  <si>
    <t>Brdíčko Jan</t>
  </si>
  <si>
    <t>Rychetský Miloslav</t>
  </si>
  <si>
    <t>Holoubek Pavel</t>
  </si>
  <si>
    <t xml:space="preserve">Mikoláš </t>
  </si>
  <si>
    <t>Miloslav</t>
  </si>
  <si>
    <t>Rychetský</t>
  </si>
  <si>
    <t>Mareček</t>
  </si>
  <si>
    <t>Šmejkal</t>
  </si>
  <si>
    <t>Holoubek</t>
  </si>
  <si>
    <t>Sommer</t>
  </si>
  <si>
    <t>Hanuš</t>
  </si>
  <si>
    <t>Brdíčko</t>
  </si>
  <si>
    <t>František</t>
  </si>
  <si>
    <t>Čvančara</t>
  </si>
  <si>
    <t>Zelenka</t>
  </si>
  <si>
    <t>TJ Sokol Brandýs nad Labem</t>
  </si>
  <si>
    <t>TJ Sokol Kolín B</t>
  </si>
  <si>
    <t>TJ Sokol Kolín</t>
  </si>
  <si>
    <t>Start náhradníka Slavia - Fořtová Lidmila r.č. 01042</t>
  </si>
  <si>
    <t>nebylo třeba</t>
  </si>
  <si>
    <t>S/0022</t>
  </si>
  <si>
    <t>Šťastný Vladimír</t>
  </si>
  <si>
    <t>Jungmann Aleš</t>
  </si>
  <si>
    <t>Pokorný Pavel</t>
  </si>
  <si>
    <t>Bürger</t>
  </si>
  <si>
    <t>Božka</t>
  </si>
  <si>
    <t>Kryda</t>
  </si>
  <si>
    <t>Šteiner</t>
  </si>
  <si>
    <t>Vaňata</t>
  </si>
  <si>
    <t>Vacek</t>
  </si>
  <si>
    <t>Tereza</t>
  </si>
  <si>
    <t>Bendová</t>
  </si>
  <si>
    <t>Kvapil</t>
  </si>
  <si>
    <t>Jungmann</t>
  </si>
  <si>
    <t>Burock</t>
  </si>
  <si>
    <t>Lidmila</t>
  </si>
  <si>
    <t>Fořtová</t>
  </si>
  <si>
    <t xml:space="preserve">Šťastný </t>
  </si>
  <si>
    <t>KK Slavia Praha "A"</t>
  </si>
  <si>
    <t>TJ NERATOVICE "A"</t>
  </si>
  <si>
    <t>Neratovice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</si>
</sst>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  <numFmt numFmtId="168" formatCode="0&quot;.&quot;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55" fillId="33" borderId="9" applyNumberFormat="0" applyAlignment="0" applyProtection="0"/>
    <xf numFmtId="0" fontId="56" fillId="33" borderId="10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8" fillId="28" borderId="11" xfId="0" applyFont="1" applyFill="1" applyBorder="1" applyAlignment="1" applyProtection="1">
      <alignment horizontal="left" vertical="top" indent="1"/>
      <protection hidden="1"/>
    </xf>
    <xf numFmtId="0" fontId="16" fillId="0" borderId="12" xfId="0" applyFont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/>
      <protection hidden="1"/>
    </xf>
    <xf numFmtId="0" fontId="16" fillId="0" borderId="14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center" vertical="top"/>
      <protection hidden="1"/>
    </xf>
    <xf numFmtId="0" fontId="16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 locked="0"/>
    </xf>
    <xf numFmtId="0" fontId="12" fillId="0" borderId="19" xfId="0" applyFont="1" applyBorder="1" applyAlignment="1" applyProtection="1">
      <alignment horizontal="center" vertical="center"/>
      <protection hidden="1" locked="0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 locked="0"/>
    </xf>
    <xf numFmtId="0" fontId="12" fillId="0" borderId="23" xfId="0" applyFont="1" applyBorder="1" applyAlignment="1" applyProtection="1">
      <alignment horizontal="center" vertical="center"/>
      <protection hidden="1" locked="0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 locked="0"/>
    </xf>
    <xf numFmtId="0" fontId="12" fillId="0" borderId="27" xfId="0" applyFont="1" applyBorder="1" applyAlignment="1" applyProtection="1">
      <alignment horizontal="center" vertical="center"/>
      <protection hidden="1" locked="0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18" fillId="0" borderId="35" xfId="0" applyFont="1" applyBorder="1" applyAlignment="1" applyProtection="1">
      <alignment horizontal="right" vertical="center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2" fillId="0" borderId="38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indent="1"/>
      <protection hidden="1"/>
    </xf>
    <xf numFmtId="0" fontId="16" fillId="0" borderId="0" xfId="0" applyFont="1" applyAlignment="1" applyProtection="1">
      <alignment horizontal="right" indent="1"/>
      <protection hidden="1"/>
    </xf>
    <xf numFmtId="0" fontId="19" fillId="28" borderId="29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/>
      <protection hidden="1"/>
    </xf>
    <xf numFmtId="0" fontId="16" fillId="0" borderId="39" xfId="0" applyFont="1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left" indent="1"/>
      <protection hidden="1"/>
    </xf>
    <xf numFmtId="0" fontId="16" fillId="0" borderId="40" xfId="0" applyFont="1" applyBorder="1" applyAlignment="1" applyProtection="1">
      <alignment horizontal="left" indent="1"/>
      <protection hidden="1"/>
    </xf>
    <xf numFmtId="0" fontId="14" fillId="0" borderId="39" xfId="0" applyFont="1" applyBorder="1" applyAlignment="1" applyProtection="1">
      <alignment horizontal="left" indent="1"/>
      <protection hidden="1"/>
    </xf>
    <xf numFmtId="0" fontId="14" fillId="0" borderId="0" xfId="0" applyFont="1" applyBorder="1" applyAlignment="1" applyProtection="1">
      <alignment horizontal="left" indent="1"/>
      <protection hidden="1"/>
    </xf>
    <xf numFmtId="0" fontId="16" fillId="0" borderId="41" xfId="0" applyFont="1" applyBorder="1" applyAlignment="1" applyProtection="1">
      <alignment horizontal="left" indent="1"/>
      <protection hidden="1"/>
    </xf>
    <xf numFmtId="0" fontId="12" fillId="0" borderId="42" xfId="0" applyFont="1" applyBorder="1" applyAlignment="1" applyProtection="1">
      <alignment horizontal="left" indent="1"/>
      <protection hidden="1"/>
    </xf>
    <xf numFmtId="0" fontId="16" fillId="0" borderId="43" xfId="0" applyFont="1" applyBorder="1" applyAlignment="1" applyProtection="1">
      <alignment horizontal="left" indent="1"/>
      <protection hidden="1"/>
    </xf>
    <xf numFmtId="0" fontId="16" fillId="0" borderId="44" xfId="0" applyFont="1" applyBorder="1" applyAlignment="1" applyProtection="1">
      <alignment horizontal="left" indent="1"/>
      <protection hidden="1"/>
    </xf>
    <xf numFmtId="0" fontId="16" fillId="0" borderId="45" xfId="0" applyFont="1" applyBorder="1" applyAlignment="1" applyProtection="1">
      <alignment horizontal="left" indent="1"/>
      <protection hidden="1"/>
    </xf>
    <xf numFmtId="0" fontId="16" fillId="0" borderId="46" xfId="0" applyFont="1" applyBorder="1" applyAlignment="1" applyProtection="1">
      <alignment horizontal="left" indent="1"/>
      <protection hidden="1"/>
    </xf>
    <xf numFmtId="0" fontId="16" fillId="0" borderId="47" xfId="0" applyFont="1" applyBorder="1" applyAlignment="1" applyProtection="1">
      <alignment horizontal="center"/>
      <protection hidden="1"/>
    </xf>
    <xf numFmtId="0" fontId="16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16" fillId="0" borderId="50" xfId="0" applyFont="1" applyBorder="1" applyAlignment="1" applyProtection="1">
      <alignment horizontal="center"/>
      <protection hidden="1"/>
    </xf>
    <xf numFmtId="0" fontId="16" fillId="0" borderId="49" xfId="0" applyFont="1" applyBorder="1" applyAlignment="1" applyProtection="1">
      <alignment horizontal="left" indent="1"/>
      <protection hidden="1"/>
    </xf>
    <xf numFmtId="0" fontId="16" fillId="0" borderId="49" xfId="0" applyFont="1" applyBorder="1" applyAlignment="1" applyProtection="1">
      <alignment horizontal="center"/>
      <protection hidden="1"/>
    </xf>
    <xf numFmtId="0" fontId="16" fillId="0" borderId="51" xfId="0" applyFont="1" applyBorder="1" applyAlignment="1" applyProtection="1">
      <alignment horizontal="center"/>
      <protection hidden="1"/>
    </xf>
    <xf numFmtId="0" fontId="16" fillId="0" borderId="52" xfId="0" applyFont="1" applyBorder="1" applyAlignment="1" applyProtection="1">
      <alignment horizontal="center"/>
      <protection hidden="1"/>
    </xf>
    <xf numFmtId="167" fontId="16" fillId="0" borderId="53" xfId="0" applyNumberFormat="1" applyFont="1" applyBorder="1" applyAlignment="1" applyProtection="1">
      <alignment horizontal="center" vertical="center"/>
      <protection hidden="1" locked="0"/>
    </xf>
    <xf numFmtId="0" fontId="23" fillId="0" borderId="23" xfId="0" applyFont="1" applyBorder="1" applyAlignment="1" applyProtection="1">
      <alignment horizontal="center" vertical="center"/>
      <protection hidden="1" locked="0"/>
    </xf>
    <xf numFmtId="167" fontId="16" fillId="0" borderId="23" xfId="0" applyNumberFormat="1" applyFont="1" applyBorder="1" applyAlignment="1" applyProtection="1">
      <alignment horizontal="center" vertical="center"/>
      <protection hidden="1" locked="0"/>
    </xf>
    <xf numFmtId="0" fontId="23" fillId="0" borderId="54" xfId="0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16" fillId="0" borderId="58" xfId="0" applyFont="1" applyBorder="1" applyAlignment="1" applyProtection="1">
      <alignment/>
      <protection hidden="1"/>
    </xf>
    <xf numFmtId="0" fontId="16" fillId="0" borderId="58" xfId="0" applyFont="1" applyBorder="1" applyAlignment="1" applyProtection="1">
      <alignment horizontal="right"/>
      <protection hidden="1"/>
    </xf>
    <xf numFmtId="0" fontId="12" fillId="0" borderId="0" xfId="79" applyProtection="1">
      <alignment/>
      <protection hidden="1"/>
    </xf>
    <xf numFmtId="0" fontId="16" fillId="0" borderId="0" xfId="79" applyFont="1" applyAlignment="1" applyProtection="1">
      <alignment horizontal="right"/>
      <protection hidden="1"/>
    </xf>
    <xf numFmtId="0" fontId="18" fillId="28" borderId="11" xfId="79" applyFont="1" applyFill="1" applyBorder="1" applyAlignment="1" applyProtection="1">
      <alignment horizontal="left" vertical="top" indent="1"/>
      <protection hidden="1"/>
    </xf>
    <xf numFmtId="0" fontId="16" fillId="0" borderId="12" xfId="79" applyFont="1" applyBorder="1" applyAlignment="1" applyProtection="1">
      <alignment horizontal="center" vertical="top"/>
      <protection hidden="1"/>
    </xf>
    <xf numFmtId="0" fontId="16" fillId="0" borderId="13" xfId="79" applyFont="1" applyBorder="1" applyAlignment="1" applyProtection="1">
      <alignment horizontal="center" vertical="top"/>
      <protection hidden="1"/>
    </xf>
    <xf numFmtId="0" fontId="16" fillId="0" borderId="14" xfId="79" applyFont="1" applyBorder="1" applyAlignment="1" applyProtection="1">
      <alignment horizontal="center" vertical="top"/>
      <protection hidden="1"/>
    </xf>
    <xf numFmtId="0" fontId="16" fillId="0" borderId="15" xfId="79" applyFont="1" applyBorder="1" applyAlignment="1" applyProtection="1">
      <alignment horizontal="center" vertical="top"/>
      <protection hidden="1"/>
    </xf>
    <xf numFmtId="0" fontId="16" fillId="0" borderId="16" xfId="79" applyFont="1" applyBorder="1" applyAlignment="1" applyProtection="1">
      <alignment horizontal="center" vertical="top"/>
      <protection hidden="1"/>
    </xf>
    <xf numFmtId="0" fontId="12" fillId="0" borderId="0" xfId="79" applyBorder="1" applyProtection="1">
      <alignment/>
      <protection hidden="1"/>
    </xf>
    <xf numFmtId="0" fontId="16" fillId="0" borderId="17" xfId="79" applyFont="1" applyBorder="1" applyAlignment="1" applyProtection="1">
      <alignment horizontal="center" vertical="center"/>
      <protection hidden="1"/>
    </xf>
    <xf numFmtId="0" fontId="12" fillId="0" borderId="18" xfId="79" applyFont="1" applyBorder="1" applyAlignment="1" applyProtection="1">
      <alignment horizontal="center" vertical="center"/>
      <protection hidden="1" locked="0"/>
    </xf>
    <xf numFmtId="0" fontId="12" fillId="0" borderId="19" xfId="79" applyFont="1" applyBorder="1" applyAlignment="1" applyProtection="1">
      <alignment horizontal="center" vertical="center"/>
      <protection hidden="1" locked="0"/>
    </xf>
    <xf numFmtId="0" fontId="12" fillId="0" borderId="20" xfId="79" applyFont="1" applyBorder="1" applyAlignment="1" applyProtection="1">
      <alignment horizontal="center" vertical="center"/>
      <protection hidden="1"/>
    </xf>
    <xf numFmtId="0" fontId="12" fillId="0" borderId="17" xfId="79" applyFont="1" applyBorder="1" applyAlignment="1" applyProtection="1">
      <alignment horizontal="center" vertical="center"/>
      <protection hidden="1"/>
    </xf>
    <xf numFmtId="0" fontId="17" fillId="0" borderId="0" xfId="79" applyFont="1" applyAlignment="1" applyProtection="1">
      <alignment horizontal="center" vertical="center"/>
      <protection hidden="1"/>
    </xf>
    <xf numFmtId="0" fontId="16" fillId="0" borderId="21" xfId="79" applyFont="1" applyBorder="1" applyAlignment="1" applyProtection="1">
      <alignment horizontal="center" vertical="center"/>
      <protection hidden="1"/>
    </xf>
    <xf numFmtId="0" fontId="12" fillId="0" borderId="22" xfId="79" applyFont="1" applyBorder="1" applyAlignment="1" applyProtection="1">
      <alignment horizontal="center" vertical="center"/>
      <protection hidden="1" locked="0"/>
    </xf>
    <xf numFmtId="0" fontId="12" fillId="0" borderId="23" xfId="79" applyFont="1" applyBorder="1" applyAlignment="1" applyProtection="1">
      <alignment horizontal="center" vertical="center"/>
      <protection hidden="1" locked="0"/>
    </xf>
    <xf numFmtId="0" fontId="12" fillId="0" borderId="24" xfId="79" applyFont="1" applyBorder="1" applyAlignment="1" applyProtection="1">
      <alignment horizontal="center" vertical="center"/>
      <protection hidden="1"/>
    </xf>
    <xf numFmtId="0" fontId="12" fillId="0" borderId="21" xfId="79" applyFont="1" applyBorder="1" applyAlignment="1" applyProtection="1">
      <alignment horizontal="center" vertical="center"/>
      <protection hidden="1"/>
    </xf>
    <xf numFmtId="0" fontId="16" fillId="0" borderId="25" xfId="79" applyFont="1" applyBorder="1" applyAlignment="1" applyProtection="1">
      <alignment horizontal="center" vertical="center"/>
      <protection hidden="1"/>
    </xf>
    <xf numFmtId="0" fontId="12" fillId="0" borderId="26" xfId="79" applyFont="1" applyBorder="1" applyAlignment="1" applyProtection="1">
      <alignment horizontal="center" vertical="center"/>
      <protection hidden="1" locked="0"/>
    </xf>
    <xf numFmtId="0" fontId="12" fillId="0" borderId="27" xfId="79" applyFont="1" applyBorder="1" applyAlignment="1" applyProtection="1">
      <alignment horizontal="center" vertical="center"/>
      <protection hidden="1" locked="0"/>
    </xf>
    <xf numFmtId="0" fontId="12" fillId="0" borderId="28" xfId="79" applyFont="1" applyBorder="1" applyAlignment="1" applyProtection="1">
      <alignment horizontal="center" vertical="center"/>
      <protection hidden="1"/>
    </xf>
    <xf numFmtId="0" fontId="12" fillId="0" borderId="25" xfId="79" applyFont="1" applyBorder="1" applyAlignment="1" applyProtection="1">
      <alignment horizontal="center" vertical="center"/>
      <protection hidden="1"/>
    </xf>
    <xf numFmtId="0" fontId="20" fillId="0" borderId="29" xfId="79" applyFont="1" applyBorder="1" applyAlignment="1" applyProtection="1">
      <alignment horizontal="center" vertical="center"/>
      <protection hidden="1"/>
    </xf>
    <xf numFmtId="0" fontId="16" fillId="0" borderId="30" xfId="79" applyFont="1" applyBorder="1" applyAlignment="1" applyProtection="1">
      <alignment horizontal="center" vertical="center"/>
      <protection hidden="1"/>
    </xf>
    <xf numFmtId="0" fontId="22" fillId="0" borderId="31" xfId="79" applyFont="1" applyBorder="1" applyAlignment="1" applyProtection="1">
      <alignment horizontal="center" vertical="center"/>
      <protection hidden="1"/>
    </xf>
    <xf numFmtId="0" fontId="22" fillId="0" borderId="32" xfId="79" applyFont="1" applyBorder="1" applyAlignment="1" applyProtection="1">
      <alignment horizontal="center" vertical="center"/>
      <protection hidden="1"/>
    </xf>
    <xf numFmtId="0" fontId="22" fillId="0" borderId="33" xfId="79" applyFont="1" applyBorder="1" applyAlignment="1" applyProtection="1">
      <alignment horizontal="center" vertical="center"/>
      <protection hidden="1"/>
    </xf>
    <xf numFmtId="0" fontId="12" fillId="0" borderId="11" xfId="79" applyBorder="1" applyAlignment="1" applyProtection="1">
      <alignment vertical="center"/>
      <protection hidden="1"/>
    </xf>
    <xf numFmtId="0" fontId="12" fillId="0" borderId="34" xfId="79" applyBorder="1" applyAlignment="1" applyProtection="1">
      <alignment vertical="center"/>
      <protection hidden="1"/>
    </xf>
    <xf numFmtId="0" fontId="18" fillId="0" borderId="35" xfId="79" applyFont="1" applyBorder="1" applyAlignment="1" applyProtection="1">
      <alignment horizontal="right" vertical="center"/>
      <protection hidden="1"/>
    </xf>
    <xf numFmtId="0" fontId="22" fillId="0" borderId="36" xfId="79" applyFont="1" applyBorder="1" applyAlignment="1" applyProtection="1">
      <alignment horizontal="center" vertical="center"/>
      <protection hidden="1"/>
    </xf>
    <xf numFmtId="0" fontId="22" fillId="0" borderId="37" xfId="79" applyFont="1" applyBorder="1" applyAlignment="1" applyProtection="1">
      <alignment horizontal="center" vertical="center"/>
      <protection hidden="1"/>
    </xf>
    <xf numFmtId="0" fontId="22" fillId="0" borderId="38" xfId="79" applyFont="1" applyBorder="1" applyAlignment="1" applyProtection="1">
      <alignment horizontal="center" vertical="center"/>
      <protection hidden="1"/>
    </xf>
    <xf numFmtId="0" fontId="22" fillId="0" borderId="29" xfId="79" applyFont="1" applyBorder="1" applyAlignment="1" applyProtection="1">
      <alignment horizontal="center" vertical="center"/>
      <protection hidden="1"/>
    </xf>
    <xf numFmtId="0" fontId="16" fillId="0" borderId="0" xfId="79" applyFont="1" applyAlignment="1" applyProtection="1">
      <alignment horizontal="left" indent="1"/>
      <protection hidden="1"/>
    </xf>
    <xf numFmtId="0" fontId="16" fillId="0" borderId="0" xfId="79" applyFont="1" applyAlignment="1" applyProtection="1">
      <alignment horizontal="right" indent="1"/>
      <protection hidden="1"/>
    </xf>
    <xf numFmtId="0" fontId="19" fillId="28" borderId="29" xfId="79" applyFont="1" applyFill="1" applyBorder="1" applyAlignment="1" applyProtection="1">
      <alignment horizontal="center" vertical="center"/>
      <protection hidden="1"/>
    </xf>
    <xf numFmtId="0" fontId="18" fillId="0" borderId="0" xfId="79" applyFont="1" applyBorder="1" applyAlignment="1" applyProtection="1">
      <alignment horizontal="center" vertical="center"/>
      <protection hidden="1"/>
    </xf>
    <xf numFmtId="0" fontId="20" fillId="0" borderId="0" xfId="79" applyFont="1" applyProtection="1">
      <alignment/>
      <protection hidden="1"/>
    </xf>
    <xf numFmtId="0" fontId="16" fillId="0" borderId="39" xfId="79" applyFont="1" applyBorder="1" applyAlignment="1" applyProtection="1">
      <alignment horizontal="left" indent="1"/>
      <protection hidden="1"/>
    </xf>
    <xf numFmtId="0" fontId="16" fillId="0" borderId="0" xfId="79" applyFont="1" applyBorder="1" applyAlignment="1" applyProtection="1">
      <alignment horizontal="left" indent="1"/>
      <protection hidden="1"/>
    </xf>
    <xf numFmtId="0" fontId="16" fillId="0" borderId="40" xfId="79" applyFont="1" applyBorder="1" applyAlignment="1" applyProtection="1">
      <alignment horizontal="left" indent="1"/>
      <protection hidden="1"/>
    </xf>
    <xf numFmtId="0" fontId="14" fillId="0" borderId="39" xfId="79" applyFont="1" applyBorder="1" applyAlignment="1" applyProtection="1">
      <alignment horizontal="left" indent="1"/>
      <protection hidden="1"/>
    </xf>
    <xf numFmtId="0" fontId="14" fillId="0" borderId="0" xfId="79" applyFont="1" applyBorder="1" applyAlignment="1" applyProtection="1">
      <alignment horizontal="left" indent="1"/>
      <protection hidden="1"/>
    </xf>
    <xf numFmtId="0" fontId="16" fillId="0" borderId="41" xfId="79" applyFont="1" applyBorder="1" applyAlignment="1" applyProtection="1">
      <alignment horizontal="left" indent="1"/>
      <protection hidden="1"/>
    </xf>
    <xf numFmtId="0" fontId="12" fillId="0" borderId="42" xfId="79" applyFont="1" applyBorder="1" applyAlignment="1" applyProtection="1">
      <alignment horizontal="left" indent="1"/>
      <protection hidden="1"/>
    </xf>
    <xf numFmtId="0" fontId="16" fillId="0" borderId="43" xfId="79" applyFont="1" applyBorder="1" applyAlignment="1" applyProtection="1">
      <alignment horizontal="left" indent="1"/>
      <protection hidden="1"/>
    </xf>
    <xf numFmtId="0" fontId="16" fillId="0" borderId="44" xfId="79" applyFont="1" applyBorder="1" applyAlignment="1" applyProtection="1">
      <alignment horizontal="left" indent="1"/>
      <protection hidden="1"/>
    </xf>
    <xf numFmtId="0" fontId="16" fillId="0" borderId="45" xfId="79" applyFont="1" applyBorder="1" applyAlignment="1" applyProtection="1">
      <alignment horizontal="left" indent="1"/>
      <protection hidden="1"/>
    </xf>
    <xf numFmtId="0" fontId="16" fillId="0" borderId="46" xfId="79" applyFont="1" applyBorder="1" applyAlignment="1" applyProtection="1">
      <alignment horizontal="left" indent="1"/>
      <protection hidden="1"/>
    </xf>
    <xf numFmtId="0" fontId="16" fillId="0" borderId="47" xfId="79" applyFont="1" applyBorder="1" applyAlignment="1" applyProtection="1">
      <alignment horizontal="center"/>
      <protection hidden="1"/>
    </xf>
    <xf numFmtId="0" fontId="16" fillId="0" borderId="48" xfId="79" applyFont="1" applyBorder="1" applyAlignment="1" applyProtection="1">
      <alignment horizontal="left" indent="1"/>
      <protection hidden="1"/>
    </xf>
    <xf numFmtId="0" fontId="12" fillId="0" borderId="49" xfId="79" applyBorder="1" applyProtection="1">
      <alignment/>
      <protection hidden="1"/>
    </xf>
    <xf numFmtId="0" fontId="16" fillId="0" borderId="50" xfId="79" applyFont="1" applyBorder="1" applyAlignment="1" applyProtection="1">
      <alignment horizontal="center"/>
      <protection hidden="1"/>
    </xf>
    <xf numFmtId="0" fontId="16" fillId="0" borderId="49" xfId="79" applyFont="1" applyBorder="1" applyAlignment="1" applyProtection="1">
      <alignment horizontal="left" indent="1"/>
      <protection hidden="1"/>
    </xf>
    <xf numFmtId="0" fontId="16" fillId="0" borderId="49" xfId="79" applyFont="1" applyBorder="1" applyAlignment="1" applyProtection="1">
      <alignment horizontal="center"/>
      <protection hidden="1"/>
    </xf>
    <xf numFmtId="0" fontId="16" fillId="0" borderId="51" xfId="79" applyFont="1" applyBorder="1" applyAlignment="1" applyProtection="1">
      <alignment horizontal="center"/>
      <protection hidden="1"/>
    </xf>
    <xf numFmtId="0" fontId="16" fillId="0" borderId="52" xfId="79" applyFont="1" applyBorder="1" applyAlignment="1" applyProtection="1">
      <alignment horizontal="center"/>
      <protection hidden="1"/>
    </xf>
    <xf numFmtId="167" fontId="16" fillId="0" borderId="53" xfId="79" applyNumberFormat="1" applyFont="1" applyBorder="1" applyAlignment="1" applyProtection="1">
      <alignment horizontal="center" vertical="center"/>
      <protection hidden="1" locked="0"/>
    </xf>
    <xf numFmtId="0" fontId="23" fillId="0" borderId="23" xfId="79" applyFont="1" applyBorder="1" applyAlignment="1" applyProtection="1">
      <alignment horizontal="center" vertical="center"/>
      <protection hidden="1" locked="0"/>
    </xf>
    <xf numFmtId="167" fontId="16" fillId="0" borderId="23" xfId="79" applyNumberFormat="1" applyFont="1" applyBorder="1" applyAlignment="1" applyProtection="1">
      <alignment horizontal="center" vertical="center"/>
      <protection hidden="1" locked="0"/>
    </xf>
    <xf numFmtId="0" fontId="23" fillId="0" borderId="54" xfId="79" applyFont="1" applyBorder="1" applyAlignment="1" applyProtection="1">
      <alignment horizontal="center" vertical="center"/>
      <protection hidden="1" locked="0"/>
    </xf>
    <xf numFmtId="0" fontId="12" fillId="0" borderId="55" xfId="79" applyBorder="1" applyAlignment="1" applyProtection="1">
      <alignment horizontal="left" indent="1"/>
      <protection hidden="1"/>
    </xf>
    <xf numFmtId="0" fontId="12" fillId="0" borderId="56" xfId="79" applyBorder="1" applyAlignment="1" applyProtection="1">
      <alignment horizontal="left" wrapText="1" indent="1"/>
      <protection hidden="1"/>
    </xf>
    <xf numFmtId="0" fontId="12" fillId="0" borderId="57" xfId="79" applyBorder="1" applyAlignment="1" applyProtection="1">
      <alignment horizontal="left" wrapText="1" indent="1"/>
      <protection hidden="1"/>
    </xf>
    <xf numFmtId="0" fontId="16" fillId="0" borderId="58" xfId="79" applyFont="1" applyBorder="1" applyAlignment="1" applyProtection="1">
      <alignment/>
      <protection hidden="1"/>
    </xf>
    <xf numFmtId="0" fontId="16" fillId="0" borderId="58" xfId="79" applyFont="1" applyBorder="1" applyAlignment="1" applyProtection="1">
      <alignment horizontal="right"/>
      <protection hidden="1"/>
    </xf>
    <xf numFmtId="0" fontId="14" fillId="0" borderId="59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7" fillId="0" borderId="60" xfId="0" applyFont="1" applyBorder="1" applyAlignment="1" applyProtection="1">
      <alignment horizontal="left" indent="1"/>
      <protection hidden="1" locked="0"/>
    </xf>
    <xf numFmtId="0" fontId="16" fillId="0" borderId="0" xfId="0" applyFont="1" applyBorder="1" applyAlignment="1" applyProtection="1">
      <alignment horizontal="right"/>
      <protection hidden="1"/>
    </xf>
    <xf numFmtId="164" fontId="17" fillId="0" borderId="60" xfId="0" applyNumberFormat="1" applyFont="1" applyBorder="1" applyAlignment="1" applyProtection="1">
      <alignment horizontal="center"/>
      <protection hidden="1" locked="0"/>
    </xf>
    <xf numFmtId="0" fontId="19" fillId="0" borderId="35" xfId="0" applyFont="1" applyBorder="1" applyAlignment="1" applyProtection="1">
      <alignment horizontal="left" vertical="center" indent="1"/>
      <protection hidden="1" locked="0"/>
    </xf>
    <xf numFmtId="0" fontId="16" fillId="0" borderId="61" xfId="0" applyFont="1" applyBorder="1" applyAlignment="1" applyProtection="1">
      <alignment horizontal="left" indent="1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62" xfId="0" applyFont="1" applyBorder="1" applyAlignment="1" applyProtection="1">
      <alignment horizontal="center"/>
      <protection hidden="1"/>
    </xf>
    <xf numFmtId="0" fontId="16" fillId="0" borderId="61" xfId="0" applyFont="1" applyBorder="1" applyAlignment="1" applyProtection="1">
      <alignment horizontal="center"/>
      <protection hidden="1"/>
    </xf>
    <xf numFmtId="0" fontId="16" fillId="0" borderId="63" xfId="0" applyFont="1" applyBorder="1" applyAlignment="1" applyProtection="1">
      <alignment horizontal="left" indent="1"/>
      <protection hidden="1"/>
    </xf>
    <xf numFmtId="0" fontId="17" fillId="0" borderId="61" xfId="0" applyFont="1" applyBorder="1" applyAlignment="1" applyProtection="1">
      <alignment horizontal="left" vertical="center" indent="1"/>
      <protection hidden="1" locked="0"/>
    </xf>
    <xf numFmtId="0" fontId="17" fillId="0" borderId="64" xfId="0" applyFont="1" applyBorder="1" applyAlignment="1" applyProtection="1">
      <alignment horizontal="left" vertical="top" indent="1"/>
      <protection hidden="1" locked="0"/>
    </xf>
    <xf numFmtId="0" fontId="20" fillId="0" borderId="29" xfId="0" applyFont="1" applyBorder="1" applyAlignment="1" applyProtection="1">
      <alignment horizontal="center" vertical="center"/>
      <protection hidden="1"/>
    </xf>
    <xf numFmtId="165" fontId="21" fillId="0" borderId="30" xfId="0" applyNumberFormat="1" applyFont="1" applyBorder="1" applyAlignment="1" applyProtection="1">
      <alignment horizontal="left" vertical="center" indent="1"/>
      <protection hidden="1" locked="0"/>
    </xf>
    <xf numFmtId="0" fontId="12" fillId="0" borderId="60" xfId="0" applyFont="1" applyBorder="1" applyAlignment="1" applyProtection="1">
      <alignment/>
      <protection hidden="1" locked="0"/>
    </xf>
    <xf numFmtId="0" fontId="18" fillId="0" borderId="2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21" fillId="0" borderId="60" xfId="0" applyFont="1" applyBorder="1" applyAlignment="1" applyProtection="1">
      <alignment horizontal="left" indent="1"/>
      <protection hidden="1" locked="0"/>
    </xf>
    <xf numFmtId="0" fontId="21" fillId="0" borderId="60" xfId="0" applyFont="1" applyBorder="1" applyAlignment="1" applyProtection="1">
      <alignment horizontal="left" indent="1"/>
      <protection hidden="1" locked="0"/>
    </xf>
    <xf numFmtId="166" fontId="21" fillId="0" borderId="60" xfId="0" applyNumberFormat="1" applyFont="1" applyBorder="1" applyAlignment="1" applyProtection="1">
      <alignment horizontal="center"/>
      <protection hidden="1" locked="0"/>
    </xf>
    <xf numFmtId="0" fontId="21" fillId="0" borderId="60" xfId="0" applyFont="1" applyBorder="1" applyAlignment="1" applyProtection="1">
      <alignment horizontal="center"/>
      <protection hidden="1" locked="0"/>
    </xf>
    <xf numFmtId="166" fontId="21" fillId="0" borderId="65" xfId="0" applyNumberFormat="1" applyFont="1" applyBorder="1" applyAlignment="1" applyProtection="1">
      <alignment horizontal="center"/>
      <protection hidden="1" locked="0"/>
    </xf>
    <xf numFmtId="0" fontId="21" fillId="0" borderId="65" xfId="0" applyFont="1" applyBorder="1" applyAlignment="1" applyProtection="1">
      <alignment horizontal="center"/>
      <protection hidden="1" locked="0"/>
    </xf>
    <xf numFmtId="164" fontId="21" fillId="0" borderId="60" xfId="0" applyNumberFormat="1" applyFont="1" applyBorder="1" applyAlignment="1" applyProtection="1">
      <alignment/>
      <protection hidden="1" locked="0"/>
    </xf>
    <xf numFmtId="0" fontId="12" fillId="0" borderId="66" xfId="0" applyFont="1" applyBorder="1" applyAlignment="1" applyProtection="1">
      <alignment horizontal="left" indent="1"/>
      <protection hidden="1"/>
    </xf>
    <xf numFmtId="0" fontId="16" fillId="0" borderId="67" xfId="0" applyFont="1" applyBorder="1" applyAlignment="1" applyProtection="1">
      <alignment horizontal="left" vertical="top" wrapText="1" indent="1"/>
      <protection hidden="1" locked="0"/>
    </xf>
    <xf numFmtId="0" fontId="16" fillId="0" borderId="23" xfId="0" applyFont="1" applyBorder="1" applyAlignment="1" applyProtection="1">
      <alignment horizontal="left" vertical="center"/>
      <protection hidden="1" locked="0"/>
    </xf>
    <xf numFmtId="0" fontId="12" fillId="0" borderId="66" xfId="0" applyFont="1" applyBorder="1" applyAlignment="1" applyProtection="1">
      <alignment horizontal="left" indent="1"/>
      <protection hidden="1"/>
    </xf>
    <xf numFmtId="0" fontId="16" fillId="0" borderId="67" xfId="0" applyFont="1" applyBorder="1" applyAlignment="1" applyProtection="1">
      <alignment horizontal="left" vertical="top" wrapText="1" indent="1"/>
      <protection hidden="1" locked="0"/>
    </xf>
    <xf numFmtId="164" fontId="0" fillId="0" borderId="68" xfId="0" applyNumberFormat="1" applyFont="1" applyBorder="1" applyAlignment="1" applyProtection="1">
      <alignment horizontal="left" indent="1"/>
      <protection hidden="1" locked="0"/>
    </xf>
    <xf numFmtId="0" fontId="14" fillId="0" borderId="59" xfId="79" applyFont="1" applyBorder="1" applyAlignment="1" applyProtection="1">
      <alignment vertical="center" wrapText="1"/>
      <protection hidden="1"/>
    </xf>
    <xf numFmtId="0" fontId="15" fillId="0" borderId="0" xfId="79" applyFont="1" applyBorder="1" applyAlignment="1" applyProtection="1">
      <alignment horizontal="center"/>
      <protection hidden="1"/>
    </xf>
    <xf numFmtId="0" fontId="17" fillId="0" borderId="60" xfId="79" applyFont="1" applyBorder="1" applyAlignment="1" applyProtection="1">
      <alignment horizontal="left" indent="1"/>
      <protection hidden="1" locked="0"/>
    </xf>
    <xf numFmtId="0" fontId="16" fillId="0" borderId="0" xfId="79" applyFont="1" applyBorder="1" applyAlignment="1" applyProtection="1">
      <alignment horizontal="right"/>
      <protection hidden="1"/>
    </xf>
    <xf numFmtId="164" fontId="17" fillId="0" borderId="60" xfId="79" applyNumberFormat="1" applyFont="1" applyBorder="1" applyAlignment="1" applyProtection="1">
      <alignment horizontal="center"/>
      <protection hidden="1" locked="0"/>
    </xf>
    <xf numFmtId="0" fontId="19" fillId="28" borderId="35" xfId="79" applyFont="1" applyFill="1" applyBorder="1" applyAlignment="1" applyProtection="1">
      <alignment horizontal="left" vertical="center" indent="1"/>
      <protection hidden="1" locked="0"/>
    </xf>
    <xf numFmtId="0" fontId="16" fillId="0" borderId="61" xfId="79" applyFont="1" applyBorder="1" applyAlignment="1" applyProtection="1">
      <alignment horizontal="left" indent="1"/>
      <protection hidden="1"/>
    </xf>
    <xf numFmtId="0" fontId="16" fillId="0" borderId="29" xfId="79" applyFont="1" applyBorder="1" applyAlignment="1" applyProtection="1">
      <alignment horizontal="center" vertical="center" wrapText="1"/>
      <protection hidden="1"/>
    </xf>
    <xf numFmtId="0" fontId="16" fillId="0" borderId="62" xfId="79" applyFont="1" applyBorder="1" applyAlignment="1" applyProtection="1">
      <alignment horizontal="center"/>
      <protection hidden="1"/>
    </xf>
    <xf numFmtId="0" fontId="16" fillId="0" borderId="61" xfId="79" applyFont="1" applyBorder="1" applyAlignment="1" applyProtection="1">
      <alignment horizontal="center"/>
      <protection hidden="1"/>
    </xf>
    <xf numFmtId="0" fontId="16" fillId="0" borderId="63" xfId="79" applyFont="1" applyBorder="1" applyAlignment="1" applyProtection="1">
      <alignment horizontal="left" indent="1"/>
      <protection hidden="1"/>
    </xf>
    <xf numFmtId="0" fontId="17" fillId="0" borderId="61" xfId="79" applyFont="1" applyBorder="1" applyAlignment="1" applyProtection="1">
      <alignment horizontal="left" vertical="center" indent="1"/>
      <protection hidden="1" locked="0"/>
    </xf>
    <xf numFmtId="0" fontId="17" fillId="0" borderId="64" xfId="79" applyFont="1" applyBorder="1" applyAlignment="1" applyProtection="1">
      <alignment horizontal="left" vertical="top" indent="1"/>
      <protection hidden="1" locked="0"/>
    </xf>
    <xf numFmtId="0" fontId="20" fillId="0" borderId="29" xfId="79" applyFont="1" applyBorder="1" applyAlignment="1" applyProtection="1">
      <alignment horizontal="center" vertical="center"/>
      <protection hidden="1"/>
    </xf>
    <xf numFmtId="165" fontId="21" fillId="0" borderId="30" xfId="79" applyNumberFormat="1" applyFont="1" applyBorder="1" applyAlignment="1" applyProtection="1">
      <alignment horizontal="left" vertical="center" indent="1"/>
      <protection hidden="1" locked="0"/>
    </xf>
    <xf numFmtId="0" fontId="12" fillId="0" borderId="60" xfId="79" applyFont="1" applyBorder="1" applyProtection="1">
      <alignment/>
      <protection hidden="1" locked="0"/>
    </xf>
    <xf numFmtId="0" fontId="18" fillId="0" borderId="29" xfId="79" applyFont="1" applyBorder="1" applyAlignment="1" applyProtection="1">
      <alignment horizontal="center" vertical="center"/>
      <protection hidden="1"/>
    </xf>
    <xf numFmtId="0" fontId="12" fillId="0" borderId="65" xfId="79" applyBorder="1" applyProtection="1">
      <alignment/>
      <protection hidden="1" locked="0"/>
    </xf>
    <xf numFmtId="0" fontId="21" fillId="0" borderId="60" xfId="79" applyFont="1" applyBorder="1" applyAlignment="1" applyProtection="1">
      <alignment horizontal="left" indent="1"/>
      <protection hidden="1" locked="0"/>
    </xf>
    <xf numFmtId="0" fontId="21" fillId="0" borderId="60" xfId="79" applyFont="1" applyBorder="1" applyAlignment="1" applyProtection="1">
      <alignment horizontal="left" indent="1"/>
      <protection hidden="1" locked="0"/>
    </xf>
    <xf numFmtId="166" fontId="21" fillId="0" borderId="60" xfId="79" applyNumberFormat="1" applyFont="1" applyBorder="1" applyAlignment="1" applyProtection="1">
      <alignment horizontal="center"/>
      <protection hidden="1" locked="0"/>
    </xf>
    <xf numFmtId="0" fontId="21" fillId="0" borderId="60" xfId="79" applyFont="1" applyBorder="1" applyAlignment="1" applyProtection="1">
      <alignment horizontal="center"/>
      <protection hidden="1" locked="0"/>
    </xf>
    <xf numFmtId="166" fontId="21" fillId="0" borderId="65" xfId="79" applyNumberFormat="1" applyFont="1" applyBorder="1" applyAlignment="1" applyProtection="1">
      <alignment horizontal="center"/>
      <protection hidden="1" locked="0"/>
    </xf>
    <xf numFmtId="0" fontId="21" fillId="0" borderId="65" xfId="79" applyFont="1" applyBorder="1" applyAlignment="1" applyProtection="1">
      <alignment horizontal="center"/>
      <protection hidden="1" locked="0"/>
    </xf>
    <xf numFmtId="164" fontId="21" fillId="0" borderId="60" xfId="79" applyNumberFormat="1" applyFont="1" applyBorder="1" applyAlignment="1" applyProtection="1">
      <alignment/>
      <protection hidden="1" locked="0"/>
    </xf>
    <xf numFmtId="0" fontId="12" fillId="0" borderId="66" xfId="79" applyFont="1" applyBorder="1" applyAlignment="1" applyProtection="1">
      <alignment horizontal="left" indent="1"/>
      <protection hidden="1"/>
    </xf>
    <xf numFmtId="0" fontId="16" fillId="0" borderId="67" xfId="79" applyFont="1" applyBorder="1" applyAlignment="1" applyProtection="1">
      <alignment horizontal="left" vertical="top" wrapText="1" indent="1"/>
      <protection hidden="1" locked="0"/>
    </xf>
    <xf numFmtId="0" fontId="16" fillId="0" borderId="23" xfId="79" applyFont="1" applyBorder="1" applyAlignment="1" applyProtection="1">
      <alignment horizontal="left" vertical="center"/>
      <protection hidden="1" locked="0"/>
    </xf>
    <xf numFmtId="0" fontId="12" fillId="0" borderId="66" xfId="79" applyFont="1" applyBorder="1" applyAlignment="1" applyProtection="1">
      <alignment horizontal="left" indent="1"/>
      <protection hidden="1"/>
    </xf>
    <xf numFmtId="0" fontId="16" fillId="0" borderId="67" xfId="79" applyFont="1" applyBorder="1" applyAlignment="1" applyProtection="1">
      <alignment horizontal="left" vertical="top" wrapText="1" indent="1"/>
      <protection hidden="1" locked="0"/>
    </xf>
    <xf numFmtId="164" fontId="12" fillId="0" borderId="68" xfId="79" applyNumberFormat="1" applyBorder="1" applyAlignment="1" applyProtection="1">
      <alignment horizontal="left" indent="1"/>
      <protection hidden="1" locked="0"/>
    </xf>
    <xf numFmtId="14" fontId="17" fillId="0" borderId="60" xfId="0" applyNumberFormat="1" applyFont="1" applyBorder="1" applyAlignment="1" applyProtection="1">
      <alignment horizontal="center"/>
      <protection hidden="1" locked="0"/>
    </xf>
    <xf numFmtId="0" fontId="19" fillId="28" borderId="35" xfId="0" applyFont="1" applyFill="1" applyBorder="1" applyAlignment="1" applyProtection="1">
      <alignment horizontal="left" vertical="center" indent="1"/>
      <protection hidden="1" locked="0"/>
    </xf>
    <xf numFmtId="20" fontId="21" fillId="0" borderId="60" xfId="0" applyNumberFormat="1" applyFont="1" applyBorder="1" applyAlignment="1" applyProtection="1">
      <alignment horizontal="center"/>
      <protection hidden="1" locked="0"/>
    </xf>
    <xf numFmtId="20" fontId="21" fillId="0" borderId="65" xfId="0" applyNumberFormat="1" applyFont="1" applyBorder="1" applyAlignment="1" applyProtection="1">
      <alignment horizontal="center"/>
      <protection hidden="1" locked="0"/>
    </xf>
    <xf numFmtId="0" fontId="21" fillId="0" borderId="60" xfId="0" applyFont="1" applyBorder="1" applyAlignment="1" applyProtection="1">
      <alignment/>
      <protection hidden="1" locked="0"/>
    </xf>
    <xf numFmtId="0" fontId="0" fillId="0" borderId="68" xfId="0" applyBorder="1" applyAlignment="1" applyProtection="1">
      <alignment horizontal="left" indent="1"/>
      <protection hidden="1" locked="0"/>
    </xf>
    <xf numFmtId="0" fontId="12" fillId="0" borderId="69" xfId="79" applyBorder="1" applyAlignment="1" applyProtection="1">
      <alignment horizontal="left" indent="1"/>
      <protection hidden="1" locked="0"/>
    </xf>
    <xf numFmtId="14" fontId="12" fillId="0" borderId="69" xfId="79" applyNumberFormat="1" applyBorder="1" applyAlignment="1" applyProtection="1">
      <alignment horizontal="left" indent="1"/>
      <protection hidden="1" locked="0"/>
    </xf>
    <xf numFmtId="0" fontId="16" fillId="0" borderId="70" xfId="79" applyFont="1" applyBorder="1" applyAlignment="1" applyProtection="1">
      <alignment horizontal="right"/>
      <protection hidden="1"/>
    </xf>
    <xf numFmtId="0" fontId="16" fillId="0" borderId="70" xfId="79" applyFont="1" applyBorder="1" applyAlignment="1" applyProtection="1">
      <alignment/>
      <protection hidden="1"/>
    </xf>
    <xf numFmtId="0" fontId="16" fillId="0" borderId="71" xfId="79" applyFont="1" applyBorder="1" applyAlignment="1" applyProtection="1">
      <alignment horizontal="left" vertical="top" wrapText="1" indent="1"/>
      <protection hidden="1" locked="0"/>
    </xf>
    <xf numFmtId="0" fontId="16" fillId="0" borderId="72" xfId="79" applyFont="1" applyBorder="1" applyAlignment="1" applyProtection="1">
      <alignment horizontal="left" vertical="top" wrapText="1" indent="1"/>
      <protection hidden="1" locked="0"/>
    </xf>
    <xf numFmtId="0" fontId="16" fillId="0" borderId="73" xfId="79" applyFont="1" applyBorder="1" applyAlignment="1" applyProtection="1">
      <alignment horizontal="left" vertical="top" wrapText="1" indent="1"/>
      <protection hidden="1" locked="0"/>
    </xf>
    <xf numFmtId="0" fontId="12" fillId="0" borderId="74" xfId="79" applyFont="1" applyBorder="1" applyAlignment="1" applyProtection="1">
      <alignment horizontal="left" indent="1"/>
      <protection hidden="1"/>
    </xf>
    <xf numFmtId="0" fontId="12" fillId="0" borderId="70" xfId="79" applyFont="1" applyBorder="1" applyAlignment="1" applyProtection="1">
      <alignment horizontal="left" indent="1"/>
      <protection hidden="1"/>
    </xf>
    <xf numFmtId="0" fontId="12" fillId="0" borderId="75" xfId="79" applyFont="1" applyBorder="1" applyAlignment="1" applyProtection="1">
      <alignment horizontal="left" indent="1"/>
      <protection hidden="1"/>
    </xf>
    <xf numFmtId="0" fontId="16" fillId="0" borderId="71" xfId="79" applyFont="1" applyBorder="1" applyAlignment="1" applyProtection="1">
      <alignment horizontal="left" vertical="top" wrapText="1" indent="1"/>
      <protection hidden="1" locked="0"/>
    </xf>
    <xf numFmtId="0" fontId="16" fillId="0" borderId="72" xfId="79" applyFont="1" applyBorder="1" applyAlignment="1" applyProtection="1">
      <alignment horizontal="left" vertical="top" wrapText="1" indent="1"/>
      <protection hidden="1" locked="0"/>
    </xf>
    <xf numFmtId="0" fontId="16" fillId="0" borderId="73" xfId="79" applyFont="1" applyBorder="1" applyAlignment="1" applyProtection="1">
      <alignment horizontal="left" vertical="top" wrapText="1" indent="1"/>
      <protection hidden="1" locked="0"/>
    </xf>
    <xf numFmtId="0" fontId="12" fillId="0" borderId="74" xfId="79" applyFont="1" applyBorder="1" applyAlignment="1" applyProtection="1">
      <alignment horizontal="left" indent="1"/>
      <protection hidden="1"/>
    </xf>
    <xf numFmtId="0" fontId="12" fillId="0" borderId="70" xfId="79" applyFont="1" applyBorder="1" applyAlignment="1" applyProtection="1">
      <alignment horizontal="left" indent="1"/>
      <protection hidden="1"/>
    </xf>
    <xf numFmtId="0" fontId="12" fillId="0" borderId="75" xfId="79" applyFont="1" applyBorder="1" applyAlignment="1" applyProtection="1">
      <alignment horizontal="left" indent="1"/>
      <protection hidden="1"/>
    </xf>
    <xf numFmtId="0" fontId="12" fillId="0" borderId="71" xfId="79" applyBorder="1" applyAlignment="1" applyProtection="1">
      <alignment horizontal="left" wrapText="1" indent="1"/>
      <protection hidden="1"/>
    </xf>
    <xf numFmtId="0" fontId="12" fillId="0" borderId="72" xfId="79" applyBorder="1" applyAlignment="1" applyProtection="1">
      <alignment horizontal="left" wrapText="1" indent="1"/>
      <protection hidden="1"/>
    </xf>
    <xf numFmtId="0" fontId="12" fillId="0" borderId="73" xfId="79" applyBorder="1" applyAlignment="1" applyProtection="1">
      <alignment horizontal="left" indent="1"/>
      <protection hidden="1"/>
    </xf>
    <xf numFmtId="0" fontId="23" fillId="0" borderId="76" xfId="79" applyFont="1" applyBorder="1" applyAlignment="1" applyProtection="1">
      <alignment horizontal="center" vertical="center"/>
      <protection hidden="1" locked="0"/>
    </xf>
    <xf numFmtId="0" fontId="16" fillId="0" borderId="77" xfId="79" applyFont="1" applyBorder="1" applyAlignment="1" applyProtection="1">
      <alignment horizontal="left" vertical="center"/>
      <protection hidden="1" locked="0"/>
    </xf>
    <xf numFmtId="0" fontId="16" fillId="0" borderId="78" xfId="79" applyFont="1" applyBorder="1" applyAlignment="1" applyProtection="1">
      <alignment horizontal="left" vertical="center"/>
      <protection hidden="1" locked="0"/>
    </xf>
    <xf numFmtId="0" fontId="16" fillId="0" borderId="79" xfId="79" applyFont="1" applyBorder="1" applyAlignment="1" applyProtection="1">
      <alignment horizontal="left" vertical="center"/>
      <protection hidden="1" locked="0"/>
    </xf>
    <xf numFmtId="0" fontId="23" fillId="0" borderId="80" xfId="79" applyFont="1" applyBorder="1" applyAlignment="1" applyProtection="1">
      <alignment horizontal="center" vertical="center"/>
      <protection hidden="1" locked="0"/>
    </xf>
    <xf numFmtId="168" fontId="16" fillId="0" borderId="80" xfId="79" applyNumberFormat="1" applyFont="1" applyBorder="1" applyAlignment="1" applyProtection="1">
      <alignment horizontal="center" vertical="center"/>
      <protection hidden="1" locked="0"/>
    </xf>
    <xf numFmtId="168" fontId="16" fillId="0" borderId="81" xfId="79" applyNumberFormat="1" applyFont="1" applyBorder="1" applyAlignment="1" applyProtection="1">
      <alignment horizontal="center" vertical="center"/>
      <protection hidden="1" locked="0"/>
    </xf>
    <xf numFmtId="0" fontId="16" fillId="0" borderId="82" xfId="79" applyFont="1" applyBorder="1" applyAlignment="1" applyProtection="1">
      <alignment horizontal="center"/>
      <protection hidden="1"/>
    </xf>
    <xf numFmtId="0" fontId="16" fillId="0" borderId="83" xfId="79" applyFont="1" applyBorder="1" applyAlignment="1" applyProtection="1">
      <alignment horizontal="center"/>
      <protection hidden="1"/>
    </xf>
    <xf numFmtId="0" fontId="16" fillId="0" borderId="83" xfId="79" applyFont="1" applyBorder="1" applyAlignment="1" applyProtection="1">
      <alignment horizontal="left" indent="1"/>
      <protection hidden="1"/>
    </xf>
    <xf numFmtId="0" fontId="16" fillId="0" borderId="84" xfId="79" applyFont="1" applyBorder="1" applyAlignment="1" applyProtection="1">
      <alignment horizontal="left" indent="1"/>
      <protection hidden="1"/>
    </xf>
    <xf numFmtId="0" fontId="16" fillId="0" borderId="85" xfId="79" applyFont="1" applyBorder="1" applyAlignment="1" applyProtection="1">
      <alignment horizontal="center"/>
      <protection hidden="1"/>
    </xf>
    <xf numFmtId="0" fontId="12" fillId="0" borderId="83" xfId="79" applyBorder="1" applyProtection="1">
      <alignment/>
      <protection hidden="1"/>
    </xf>
    <xf numFmtId="0" fontId="16" fillId="0" borderId="86" xfId="79" applyFont="1" applyBorder="1" applyAlignment="1" applyProtection="1">
      <alignment horizontal="center"/>
      <protection hidden="1"/>
    </xf>
    <xf numFmtId="0" fontId="16" fillId="0" borderId="87" xfId="79" applyFont="1" applyBorder="1" applyAlignment="1" applyProtection="1">
      <alignment horizontal="center"/>
      <protection hidden="1"/>
    </xf>
    <xf numFmtId="0" fontId="16" fillId="0" borderId="88" xfId="79" applyFont="1" applyBorder="1" applyAlignment="1" applyProtection="1">
      <alignment horizontal="left" indent="1"/>
      <protection hidden="1"/>
    </xf>
    <xf numFmtId="0" fontId="16" fillId="0" borderId="89" xfId="79" applyFont="1" applyBorder="1" applyAlignment="1" applyProtection="1">
      <alignment horizontal="left" indent="1"/>
      <protection hidden="1"/>
    </xf>
    <xf numFmtId="0" fontId="12" fillId="0" borderId="90" xfId="79" applyFont="1" applyBorder="1" applyAlignment="1" applyProtection="1">
      <alignment horizontal="left" indent="1"/>
      <protection hidden="1"/>
    </xf>
    <xf numFmtId="0" fontId="16" fillId="0" borderId="91" xfId="79" applyFont="1" applyBorder="1" applyAlignment="1" applyProtection="1">
      <alignment horizontal="left" indent="1"/>
      <protection hidden="1"/>
    </xf>
    <xf numFmtId="0" fontId="16" fillId="0" borderId="92" xfId="79" applyFont="1" applyBorder="1" applyAlignment="1" applyProtection="1">
      <alignment horizontal="left" indent="1"/>
      <protection hidden="1"/>
    </xf>
    <xf numFmtId="0" fontId="16" fillId="0" borderId="93" xfId="79" applyFont="1" applyBorder="1" applyAlignment="1" applyProtection="1">
      <alignment horizontal="left" indent="1"/>
      <protection hidden="1"/>
    </xf>
    <xf numFmtId="0" fontId="16" fillId="0" borderId="94" xfId="79" applyFont="1" applyBorder="1" applyAlignment="1" applyProtection="1">
      <alignment horizontal="left" indent="1"/>
      <protection hidden="1"/>
    </xf>
    <xf numFmtId="0" fontId="14" fillId="0" borderId="95" xfId="79" applyFont="1" applyBorder="1" applyAlignment="1" applyProtection="1">
      <alignment horizontal="left" indent="1"/>
      <protection hidden="1"/>
    </xf>
    <xf numFmtId="0" fontId="16" fillId="0" borderId="95" xfId="79" applyFont="1" applyBorder="1" applyAlignment="1" applyProtection="1">
      <alignment horizontal="left" indent="1"/>
      <protection hidden="1"/>
    </xf>
    <xf numFmtId="0" fontId="21" fillId="0" borderId="96" xfId="79" applyFont="1" applyBorder="1" applyAlignment="1" applyProtection="1">
      <alignment/>
      <protection hidden="1" locked="0"/>
    </xf>
    <xf numFmtId="14" fontId="21" fillId="0" borderId="96" xfId="79" applyNumberFormat="1" applyFont="1" applyBorder="1" applyAlignment="1" applyProtection="1">
      <alignment/>
      <protection hidden="1" locked="0"/>
    </xf>
    <xf numFmtId="0" fontId="21" fillId="0" borderId="97" xfId="79" applyFont="1" applyBorder="1" applyAlignment="1" applyProtection="1">
      <alignment horizontal="center"/>
      <protection hidden="1" locked="0"/>
    </xf>
    <xf numFmtId="20" fontId="21" fillId="0" borderId="97" xfId="79" applyNumberFormat="1" applyFont="1" applyBorder="1" applyAlignment="1" applyProtection="1">
      <alignment horizontal="center"/>
      <protection hidden="1" locked="0"/>
    </xf>
    <xf numFmtId="0" fontId="21" fillId="0" borderId="96" xfId="79" applyFont="1" applyBorder="1" applyAlignment="1" applyProtection="1">
      <alignment horizontal="center"/>
      <protection hidden="1" locked="0"/>
    </xf>
    <xf numFmtId="20" fontId="21" fillId="0" borderId="96" xfId="79" applyNumberFormat="1" applyFont="1" applyBorder="1" applyAlignment="1" applyProtection="1">
      <alignment horizontal="center"/>
      <protection hidden="1" locked="0"/>
    </xf>
    <xf numFmtId="0" fontId="21" fillId="0" borderId="96" xfId="79" applyFont="1" applyBorder="1" applyAlignment="1" applyProtection="1">
      <alignment horizontal="left" indent="1"/>
      <protection hidden="1" locked="0"/>
    </xf>
    <xf numFmtId="0" fontId="21" fillId="0" borderId="96" xfId="79" applyFont="1" applyBorder="1" applyAlignment="1" applyProtection="1">
      <alignment horizontal="left" indent="1"/>
      <protection hidden="1" locked="0"/>
    </xf>
    <xf numFmtId="0" fontId="12" fillId="0" borderId="97" xfId="79" applyBorder="1" applyProtection="1">
      <alignment/>
      <protection hidden="1" locked="0"/>
    </xf>
    <xf numFmtId="0" fontId="19" fillId="40" borderId="98" xfId="79" applyFont="1" applyFill="1" applyBorder="1" applyAlignment="1" applyProtection="1">
      <alignment horizontal="center" vertical="center"/>
      <protection hidden="1"/>
    </xf>
    <xf numFmtId="0" fontId="18" fillId="0" borderId="98" xfId="79" applyFont="1" applyBorder="1" applyAlignment="1" applyProtection="1">
      <alignment horizontal="center" vertical="center"/>
      <protection hidden="1"/>
    </xf>
    <xf numFmtId="0" fontId="12" fillId="0" borderId="96" xfId="79" applyBorder="1" applyProtection="1">
      <alignment/>
      <protection hidden="1" locked="0"/>
    </xf>
    <xf numFmtId="0" fontId="20" fillId="0" borderId="98" xfId="79" applyFont="1" applyBorder="1" applyAlignment="1" applyProtection="1">
      <alignment horizontal="center" vertical="center"/>
      <protection hidden="1"/>
    </xf>
    <xf numFmtId="0" fontId="22" fillId="0" borderId="98" xfId="79" applyFont="1" applyBorder="1" applyAlignment="1" applyProtection="1">
      <alignment horizontal="center" vertical="center"/>
      <protection hidden="1"/>
    </xf>
    <xf numFmtId="0" fontId="22" fillId="0" borderId="99" xfId="79" applyFont="1" applyBorder="1" applyAlignment="1" applyProtection="1">
      <alignment horizontal="center" vertical="center"/>
      <protection hidden="1"/>
    </xf>
    <xf numFmtId="0" fontId="22" fillId="0" borderId="100" xfId="79" applyFont="1" applyBorder="1" applyAlignment="1" applyProtection="1">
      <alignment horizontal="center" vertical="center"/>
      <protection hidden="1"/>
    </xf>
    <xf numFmtId="0" fontId="22" fillId="0" borderId="101" xfId="79" applyFont="1" applyBorder="1" applyAlignment="1" applyProtection="1">
      <alignment horizontal="center" vertical="center"/>
      <protection hidden="1"/>
    </xf>
    <xf numFmtId="0" fontId="18" fillId="0" borderId="102" xfId="79" applyFont="1" applyBorder="1" applyAlignment="1" applyProtection="1">
      <alignment horizontal="right" vertical="center"/>
      <protection hidden="1"/>
    </xf>
    <xf numFmtId="0" fontId="12" fillId="0" borderId="103" xfId="79" applyBorder="1" applyAlignment="1" applyProtection="1">
      <alignment vertical="center"/>
      <protection hidden="1"/>
    </xf>
    <xf numFmtId="0" fontId="12" fillId="0" borderId="104" xfId="79" applyBorder="1" applyAlignment="1" applyProtection="1">
      <alignment vertical="center"/>
      <protection hidden="1"/>
    </xf>
    <xf numFmtId="0" fontId="20" fillId="0" borderId="105" xfId="79" applyFont="1" applyBorder="1" applyAlignment="1" applyProtection="1">
      <alignment horizontal="center" vertical="center"/>
      <protection hidden="1"/>
    </xf>
    <xf numFmtId="0" fontId="22" fillId="0" borderId="106" xfId="79" applyFont="1" applyBorder="1" applyAlignment="1" applyProtection="1">
      <alignment horizontal="center" vertical="center"/>
      <protection hidden="1"/>
    </xf>
    <xf numFmtId="0" fontId="22" fillId="0" borderId="107" xfId="79" applyFont="1" applyBorder="1" applyAlignment="1" applyProtection="1">
      <alignment horizontal="center" vertical="center"/>
      <protection hidden="1"/>
    </xf>
    <xf numFmtId="0" fontId="22" fillId="0" borderId="108" xfId="79" applyFont="1" applyBorder="1" applyAlignment="1" applyProtection="1">
      <alignment horizontal="center" vertical="center"/>
      <protection hidden="1"/>
    </xf>
    <xf numFmtId="0" fontId="16" fillId="0" borderId="109" xfId="79" applyFont="1" applyBorder="1" applyAlignment="1" applyProtection="1">
      <alignment horizontal="center" vertical="center"/>
      <protection hidden="1"/>
    </xf>
    <xf numFmtId="165" fontId="12" fillId="0" borderId="110" xfId="79" applyNumberFormat="1" applyBorder="1" applyAlignment="1" applyProtection="1">
      <alignment horizontal="left" vertical="center" indent="1"/>
      <protection hidden="1" locked="0"/>
    </xf>
    <xf numFmtId="165" fontId="21" fillId="0" borderId="111" xfId="79" applyNumberFormat="1" applyFont="1" applyBorder="1" applyAlignment="1" applyProtection="1">
      <alignment horizontal="left" vertical="center" indent="1"/>
      <protection hidden="1" locked="0"/>
    </xf>
    <xf numFmtId="0" fontId="20" fillId="0" borderId="112" xfId="79" applyFont="1" applyBorder="1" applyAlignment="1" applyProtection="1">
      <alignment horizontal="center" vertical="center"/>
      <protection hidden="1"/>
    </xf>
    <xf numFmtId="0" fontId="12" fillId="0" borderId="113" xfId="79" applyFont="1" applyBorder="1" applyAlignment="1" applyProtection="1">
      <alignment horizontal="center" vertical="center"/>
      <protection hidden="1"/>
    </xf>
    <xf numFmtId="0" fontId="12" fillId="0" borderId="114" xfId="79" applyFont="1" applyBorder="1" applyAlignment="1" applyProtection="1">
      <alignment horizontal="center" vertical="center"/>
      <protection hidden="1"/>
    </xf>
    <xf numFmtId="0" fontId="12" fillId="0" borderId="115" xfId="79" applyFont="1" applyBorder="1" applyAlignment="1" applyProtection="1">
      <alignment horizontal="center" vertical="center"/>
      <protection hidden="1" locked="0"/>
    </xf>
    <xf numFmtId="0" fontId="12" fillId="0" borderId="116" xfId="79" applyFont="1" applyBorder="1" applyAlignment="1" applyProtection="1">
      <alignment horizontal="center" vertical="center"/>
      <protection hidden="1" locked="0"/>
    </xf>
    <xf numFmtId="0" fontId="16" fillId="0" borderId="113" xfId="79" applyFont="1" applyBorder="1" applyAlignment="1" applyProtection="1">
      <alignment horizontal="center" vertical="center"/>
      <protection hidden="1"/>
    </xf>
    <xf numFmtId="0" fontId="17" fillId="0" borderId="117" xfId="79" applyFont="1" applyBorder="1" applyAlignment="1" applyProtection="1">
      <alignment horizontal="left" vertical="top" indent="1"/>
      <protection hidden="1" locked="0"/>
    </xf>
    <xf numFmtId="0" fontId="17" fillId="0" borderId="118" xfId="79" applyFont="1" applyBorder="1" applyAlignment="1" applyProtection="1">
      <alignment horizontal="left" vertical="top" indent="1"/>
      <protection hidden="1" locked="0"/>
    </xf>
    <xf numFmtId="0" fontId="12" fillId="0" borderId="119" xfId="79" applyFont="1" applyBorder="1" applyAlignment="1" applyProtection="1">
      <alignment horizontal="center" vertical="center"/>
      <protection hidden="1"/>
    </xf>
    <xf numFmtId="0" fontId="12" fillId="0" borderId="120" xfId="79" applyFont="1" applyBorder="1" applyAlignment="1" applyProtection="1">
      <alignment horizontal="center" vertical="center"/>
      <protection hidden="1"/>
    </xf>
    <xf numFmtId="0" fontId="12" fillId="0" borderId="80" xfId="79" applyFont="1" applyBorder="1" applyAlignment="1" applyProtection="1">
      <alignment horizontal="center" vertical="center"/>
      <protection hidden="1" locked="0"/>
    </xf>
    <xf numFmtId="0" fontId="12" fillId="0" borderId="121" xfId="79" applyFont="1" applyBorder="1" applyAlignment="1" applyProtection="1">
      <alignment horizontal="center" vertical="center"/>
      <protection hidden="1" locked="0"/>
    </xf>
    <xf numFmtId="0" fontId="16" fillId="0" borderId="119" xfId="79" applyFont="1" applyBorder="1" applyAlignment="1" applyProtection="1">
      <alignment horizontal="center" vertical="center"/>
      <protection hidden="1"/>
    </xf>
    <xf numFmtId="0" fontId="17" fillId="0" borderId="122" xfId="79" applyFont="1" applyBorder="1" applyAlignment="1" applyProtection="1">
      <alignment horizontal="left" vertical="top" indent="1"/>
      <protection hidden="1" locked="0"/>
    </xf>
    <xf numFmtId="0" fontId="17" fillId="0" borderId="123" xfId="79" applyFont="1" applyBorder="1" applyAlignment="1" applyProtection="1">
      <alignment horizontal="left" vertical="top" indent="1"/>
      <protection hidden="1" locked="0"/>
    </xf>
    <xf numFmtId="0" fontId="17" fillId="0" borderId="122" xfId="79" applyFont="1" applyBorder="1" applyAlignment="1" applyProtection="1">
      <alignment horizontal="left" vertical="center" indent="1"/>
      <protection hidden="1" locked="0"/>
    </xf>
    <xf numFmtId="0" fontId="17" fillId="0" borderId="123" xfId="79" applyFont="1" applyBorder="1" applyAlignment="1" applyProtection="1">
      <alignment horizontal="left" vertical="center" indent="1"/>
      <protection hidden="1" locked="0"/>
    </xf>
    <xf numFmtId="0" fontId="12" fillId="0" borderId="124" xfId="79" applyFont="1" applyBorder="1" applyAlignment="1" applyProtection="1">
      <alignment horizontal="center" vertical="center"/>
      <protection hidden="1"/>
    </xf>
    <xf numFmtId="0" fontId="12" fillId="0" borderId="125" xfId="79" applyFont="1" applyBorder="1" applyAlignment="1" applyProtection="1">
      <alignment horizontal="center" vertical="center"/>
      <protection hidden="1"/>
    </xf>
    <xf numFmtId="0" fontId="12" fillId="0" borderId="126" xfId="79" applyFont="1" applyBorder="1" applyAlignment="1" applyProtection="1">
      <alignment horizontal="center" vertical="center"/>
      <protection hidden="1" locked="0"/>
    </xf>
    <xf numFmtId="0" fontId="12" fillId="0" borderId="127" xfId="79" applyFont="1" applyBorder="1" applyAlignment="1" applyProtection="1">
      <alignment horizontal="center" vertical="center"/>
      <protection hidden="1" locked="0"/>
    </xf>
    <xf numFmtId="0" fontId="16" fillId="0" borderId="124" xfId="79" applyFont="1" applyBorder="1" applyAlignment="1" applyProtection="1">
      <alignment horizontal="center" vertical="center"/>
      <protection hidden="1"/>
    </xf>
    <xf numFmtId="0" fontId="17" fillId="0" borderId="128" xfId="79" applyFont="1" applyBorder="1" applyAlignment="1" applyProtection="1">
      <alignment horizontal="left" vertical="center" indent="1"/>
      <protection hidden="1" locked="0"/>
    </xf>
    <xf numFmtId="0" fontId="17" fillId="0" borderId="129" xfId="79" applyFont="1" applyBorder="1" applyAlignment="1" applyProtection="1">
      <alignment horizontal="left" vertical="center" indent="1"/>
      <protection hidden="1" locked="0"/>
    </xf>
    <xf numFmtId="0" fontId="16" fillId="0" borderId="130" xfId="79" applyFont="1" applyBorder="1" applyAlignment="1" applyProtection="1">
      <alignment horizontal="center" vertical="top"/>
      <protection hidden="1"/>
    </xf>
    <xf numFmtId="0" fontId="16" fillId="0" borderId="131" xfId="79" applyFont="1" applyBorder="1" applyAlignment="1" applyProtection="1">
      <alignment horizontal="center" vertical="top"/>
      <protection hidden="1"/>
    </xf>
    <xf numFmtId="0" fontId="16" fillId="0" borderId="132" xfId="79" applyFont="1" applyBorder="1" applyAlignment="1" applyProtection="1">
      <alignment horizontal="center" vertical="top"/>
      <protection hidden="1"/>
    </xf>
    <xf numFmtId="0" fontId="16" fillId="0" borderId="133" xfId="79" applyFont="1" applyBorder="1" applyAlignment="1" applyProtection="1">
      <alignment horizontal="center" vertical="top"/>
      <protection hidden="1"/>
    </xf>
    <xf numFmtId="0" fontId="16" fillId="0" borderId="134" xfId="79" applyFont="1" applyBorder="1" applyAlignment="1" applyProtection="1">
      <alignment horizontal="center" vertical="top"/>
      <protection hidden="1"/>
    </xf>
    <xf numFmtId="0" fontId="16" fillId="0" borderId="105" xfId="79" applyFont="1" applyBorder="1" applyAlignment="1" applyProtection="1">
      <alignment horizontal="center" vertical="center" wrapText="1"/>
      <protection hidden="1"/>
    </xf>
    <xf numFmtId="0" fontId="12" fillId="0" borderId="135" xfId="79" applyBorder="1" applyAlignment="1" applyProtection="1">
      <alignment horizontal="left" indent="1"/>
      <protection hidden="1"/>
    </xf>
    <xf numFmtId="0" fontId="16" fillId="0" borderId="136" xfId="79" applyFont="1" applyBorder="1" applyAlignment="1" applyProtection="1">
      <alignment horizontal="left" indent="1"/>
      <protection hidden="1"/>
    </xf>
    <xf numFmtId="0" fontId="16" fillId="0" borderId="137" xfId="79" applyFont="1" applyBorder="1" applyAlignment="1" applyProtection="1">
      <alignment horizontal="center"/>
      <protection hidden="1"/>
    </xf>
    <xf numFmtId="0" fontId="16" fillId="0" borderId="138" xfId="79" applyFont="1" applyBorder="1" applyAlignment="1" applyProtection="1">
      <alignment horizontal="center"/>
      <protection hidden="1"/>
    </xf>
    <xf numFmtId="0" fontId="16" fillId="0" borderId="139" xfId="79" applyFont="1" applyBorder="1" applyAlignment="1" applyProtection="1">
      <alignment horizontal="center"/>
      <protection hidden="1"/>
    </xf>
    <xf numFmtId="0" fontId="16" fillId="0" borderId="140" xfId="79" applyFont="1" applyBorder="1" applyAlignment="1" applyProtection="1">
      <alignment horizontal="center"/>
      <protection hidden="1"/>
    </xf>
    <xf numFmtId="0" fontId="16" fillId="0" borderId="141" xfId="79" applyFont="1" applyBorder="1" applyAlignment="1" applyProtection="1">
      <alignment horizontal="center"/>
      <protection hidden="1"/>
    </xf>
    <xf numFmtId="0" fontId="16" fillId="0" borderId="112" xfId="79" applyFont="1" applyBorder="1" applyAlignment="1" applyProtection="1">
      <alignment horizontal="center" vertical="center" wrapText="1"/>
      <protection hidden="1"/>
    </xf>
    <xf numFmtId="0" fontId="12" fillId="0" borderId="128" xfId="79" applyBorder="1" applyAlignment="1" applyProtection="1">
      <alignment horizontal="left" indent="1"/>
      <protection hidden="1"/>
    </xf>
    <xf numFmtId="0" fontId="16" fillId="0" borderId="129" xfId="79" applyFont="1" applyBorder="1" applyAlignment="1" applyProtection="1">
      <alignment horizontal="left" indent="1"/>
      <protection hidden="1"/>
    </xf>
    <xf numFmtId="0" fontId="40" fillId="40" borderId="102" xfId="79" applyFont="1" applyFill="1" applyBorder="1" applyAlignment="1" applyProtection="1">
      <alignment horizontal="left" vertical="center" indent="1"/>
      <protection hidden="1" locked="0"/>
    </xf>
    <xf numFmtId="0" fontId="40" fillId="40" borderId="103" xfId="79" applyFont="1" applyFill="1" applyBorder="1" applyAlignment="1" applyProtection="1">
      <alignment horizontal="left" vertical="center" indent="1"/>
      <protection hidden="1" locked="0"/>
    </xf>
    <xf numFmtId="0" fontId="19" fillId="40" borderId="103" xfId="79" applyFont="1" applyFill="1" applyBorder="1" applyAlignment="1" applyProtection="1">
      <alignment horizontal="left" vertical="center" indent="1"/>
      <protection hidden="1" locked="0"/>
    </xf>
    <xf numFmtId="0" fontId="18" fillId="40" borderId="104" xfId="79" applyFont="1" applyFill="1" applyBorder="1" applyAlignment="1" applyProtection="1">
      <alignment horizontal="left" vertical="top" indent="1"/>
      <protection hidden="1"/>
    </xf>
    <xf numFmtId="0" fontId="14" fillId="0" borderId="142" xfId="79" applyFont="1" applyBorder="1" applyAlignment="1" applyProtection="1">
      <alignment vertical="center" wrapText="1"/>
      <protection hidden="1"/>
    </xf>
    <xf numFmtId="0" fontId="17" fillId="0" borderId="96" xfId="79" applyFont="1" applyBorder="1" applyAlignment="1" applyProtection="1">
      <alignment horizontal="center"/>
      <protection hidden="1" locked="0"/>
    </xf>
    <xf numFmtId="0" fontId="16" fillId="0" borderId="0" xfId="79" applyFont="1" applyAlignment="1" applyProtection="1">
      <alignment horizontal="right"/>
      <protection hidden="1"/>
    </xf>
    <xf numFmtId="0" fontId="17" fillId="0" borderId="96" xfId="79" applyFont="1" applyBorder="1" applyAlignment="1" applyProtection="1">
      <alignment horizontal="left" indent="1"/>
      <protection hidden="1" locked="0"/>
    </xf>
    <xf numFmtId="0" fontId="15" fillId="0" borderId="0" xfId="79" applyFont="1" applyAlignment="1" applyProtection="1">
      <alignment horizontal="center"/>
      <protection hidden="1"/>
    </xf>
    <xf numFmtId="0" fontId="14" fillId="0" borderId="0" xfId="79" applyFont="1" applyAlignment="1" applyProtection="1">
      <alignment vertical="center" wrapText="1"/>
      <protection hidden="1"/>
    </xf>
    <xf numFmtId="0" fontId="12" fillId="0" borderId="0" xfId="58" applyFill="1" applyProtection="1">
      <alignment/>
      <protection hidden="1"/>
    </xf>
    <xf numFmtId="164" fontId="12" fillId="0" borderId="68" xfId="58" applyNumberFormat="1" applyFont="1" applyFill="1" applyBorder="1" applyAlignment="1" applyProtection="1">
      <alignment horizontal="left" indent="1"/>
      <protection hidden="1" locked="0"/>
    </xf>
    <xf numFmtId="0" fontId="16" fillId="0" borderId="58" xfId="58" applyFont="1" applyFill="1" applyBorder="1" applyAlignment="1" applyProtection="1">
      <alignment horizontal="right"/>
      <protection hidden="1"/>
    </xf>
    <xf numFmtId="0" fontId="16" fillId="0" borderId="58" xfId="58" applyFont="1" applyFill="1" applyBorder="1" applyAlignment="1" applyProtection="1">
      <alignment/>
      <protection hidden="1"/>
    </xf>
    <xf numFmtId="0" fontId="16" fillId="0" borderId="67" xfId="58" applyFont="1" applyFill="1" applyBorder="1" applyAlignment="1" applyProtection="1">
      <alignment horizontal="left" vertical="top" wrapText="1" indent="1"/>
      <protection hidden="1" locked="0"/>
    </xf>
    <xf numFmtId="0" fontId="12" fillId="0" borderId="66" xfId="58" applyFont="1" applyFill="1" applyBorder="1" applyAlignment="1" applyProtection="1">
      <alignment horizontal="left" indent="1"/>
      <protection hidden="1"/>
    </xf>
    <xf numFmtId="0" fontId="12" fillId="0" borderId="57" xfId="58" applyFill="1" applyBorder="1" applyAlignment="1" applyProtection="1">
      <alignment horizontal="left" wrapText="1" indent="1"/>
      <protection hidden="1"/>
    </xf>
    <xf numFmtId="0" fontId="12" fillId="0" borderId="56" xfId="58" applyFill="1" applyBorder="1" applyAlignment="1" applyProtection="1">
      <alignment horizontal="left" wrapText="1" indent="1"/>
      <protection hidden="1"/>
    </xf>
    <xf numFmtId="0" fontId="12" fillId="0" borderId="55" xfId="58" applyFill="1" applyBorder="1" applyAlignment="1" applyProtection="1">
      <alignment horizontal="left" indent="1"/>
      <protection hidden="1"/>
    </xf>
    <xf numFmtId="0" fontId="23" fillId="0" borderId="54" xfId="58" applyFont="1" applyFill="1" applyBorder="1" applyAlignment="1" applyProtection="1">
      <alignment horizontal="center" vertical="center"/>
      <protection hidden="1" locked="0"/>
    </xf>
    <xf numFmtId="0" fontId="16" fillId="0" borderId="23" xfId="58" applyFont="1" applyFill="1" applyBorder="1" applyAlignment="1" applyProtection="1">
      <alignment horizontal="left" vertical="center"/>
      <protection hidden="1" locked="0"/>
    </xf>
    <xf numFmtId="0" fontId="23" fillId="0" borderId="23" xfId="58" applyFont="1" applyFill="1" applyBorder="1" applyAlignment="1" applyProtection="1">
      <alignment horizontal="center" vertical="center"/>
      <protection hidden="1" locked="0"/>
    </xf>
    <xf numFmtId="167" fontId="16" fillId="0" borderId="23" xfId="58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8" applyFont="1" applyFill="1" applyBorder="1" applyAlignment="1" applyProtection="1">
      <alignment horizontal="left" indent="1"/>
      <protection hidden="1"/>
    </xf>
    <xf numFmtId="167" fontId="16" fillId="0" borderId="53" xfId="58" applyNumberFormat="1" applyFont="1" applyFill="1" applyBorder="1" applyAlignment="1" applyProtection="1">
      <alignment horizontal="center" vertical="center"/>
      <protection hidden="1" locked="0"/>
    </xf>
    <xf numFmtId="0" fontId="16" fillId="0" borderId="52" xfId="58" applyFont="1" applyFill="1" applyBorder="1" applyAlignment="1" applyProtection="1">
      <alignment horizontal="center"/>
      <protection hidden="1"/>
    </xf>
    <xf numFmtId="0" fontId="16" fillId="0" borderId="49" xfId="58" applyFont="1" applyFill="1" applyBorder="1" applyAlignment="1" applyProtection="1">
      <alignment horizontal="center"/>
      <protection hidden="1"/>
    </xf>
    <xf numFmtId="0" fontId="16" fillId="0" borderId="49" xfId="58" applyFont="1" applyFill="1" applyBorder="1" applyAlignment="1" applyProtection="1">
      <alignment horizontal="left" indent="1"/>
      <protection hidden="1"/>
    </xf>
    <xf numFmtId="0" fontId="16" fillId="0" borderId="48" xfId="58" applyFont="1" applyFill="1" applyBorder="1" applyAlignment="1" applyProtection="1">
      <alignment horizontal="left" indent="1"/>
      <protection hidden="1"/>
    </xf>
    <xf numFmtId="0" fontId="16" fillId="0" borderId="50" xfId="58" applyFont="1" applyFill="1" applyBorder="1" applyAlignment="1" applyProtection="1">
      <alignment horizontal="center"/>
      <protection hidden="1"/>
    </xf>
    <xf numFmtId="0" fontId="12" fillId="0" borderId="49" xfId="58" applyFill="1" applyBorder="1" applyProtection="1">
      <alignment/>
      <protection hidden="1"/>
    </xf>
    <xf numFmtId="0" fontId="16" fillId="0" borderId="51" xfId="58" applyFont="1" applyFill="1" applyBorder="1" applyAlignment="1" applyProtection="1">
      <alignment horizontal="center"/>
      <protection hidden="1"/>
    </xf>
    <xf numFmtId="0" fontId="16" fillId="0" borderId="47" xfId="58" applyFont="1" applyFill="1" applyBorder="1" applyAlignment="1" applyProtection="1">
      <alignment horizontal="center"/>
      <protection hidden="1"/>
    </xf>
    <xf numFmtId="0" fontId="16" fillId="0" borderId="46" xfId="58" applyFont="1" applyFill="1" applyBorder="1" applyAlignment="1" applyProtection="1">
      <alignment horizontal="left" indent="1"/>
      <protection hidden="1"/>
    </xf>
    <xf numFmtId="0" fontId="16" fillId="0" borderId="43" xfId="58" applyFont="1" applyFill="1" applyBorder="1" applyAlignment="1" applyProtection="1">
      <alignment horizontal="left" indent="1"/>
      <protection hidden="1"/>
    </xf>
    <xf numFmtId="0" fontId="12" fillId="0" borderId="42" xfId="58" applyFont="1" applyFill="1" applyBorder="1" applyAlignment="1" applyProtection="1">
      <alignment horizontal="left" indent="1"/>
      <protection hidden="1"/>
    </xf>
    <xf numFmtId="0" fontId="16" fillId="0" borderId="44" xfId="58" applyFont="1" applyFill="1" applyBorder="1" applyAlignment="1" applyProtection="1">
      <alignment horizontal="left" indent="1"/>
      <protection hidden="1"/>
    </xf>
    <xf numFmtId="0" fontId="16" fillId="0" borderId="45" xfId="58" applyFont="1" applyFill="1" applyBorder="1" applyAlignment="1" applyProtection="1">
      <alignment horizontal="left" indent="1"/>
      <protection hidden="1"/>
    </xf>
    <xf numFmtId="0" fontId="16" fillId="0" borderId="41" xfId="58" applyFont="1" applyFill="1" applyBorder="1" applyAlignment="1" applyProtection="1">
      <alignment horizontal="left" indent="1"/>
      <protection hidden="1"/>
    </xf>
    <xf numFmtId="0" fontId="16" fillId="0" borderId="40" xfId="58" applyFont="1" applyFill="1" applyBorder="1" applyAlignment="1" applyProtection="1">
      <alignment horizontal="left" indent="1"/>
      <protection hidden="1"/>
    </xf>
    <xf numFmtId="0" fontId="14" fillId="0" borderId="0" xfId="58" applyFont="1" applyFill="1" applyBorder="1" applyAlignment="1" applyProtection="1">
      <alignment horizontal="left" indent="1"/>
      <protection hidden="1"/>
    </xf>
    <xf numFmtId="0" fontId="14" fillId="0" borderId="39" xfId="58" applyFont="1" applyFill="1" applyBorder="1" applyAlignment="1" applyProtection="1">
      <alignment horizontal="left" indent="1"/>
      <protection hidden="1"/>
    </xf>
    <xf numFmtId="0" fontId="16" fillId="0" borderId="39" xfId="58" applyFont="1" applyFill="1" applyBorder="1" applyAlignment="1" applyProtection="1">
      <alignment horizontal="left" indent="1"/>
      <protection hidden="1"/>
    </xf>
    <xf numFmtId="164" fontId="21" fillId="0" borderId="60" xfId="58" applyNumberFormat="1" applyFont="1" applyFill="1" applyBorder="1" applyAlignment="1" applyProtection="1">
      <alignment/>
      <protection hidden="1" locked="0"/>
    </xf>
    <xf numFmtId="0" fontId="16" fillId="0" borderId="0" xfId="58" applyFont="1" applyFill="1" applyAlignment="1" applyProtection="1">
      <alignment horizontal="right"/>
      <protection hidden="1"/>
    </xf>
    <xf numFmtId="0" fontId="21" fillId="0" borderId="65" xfId="58" applyFont="1" applyFill="1" applyBorder="1" applyAlignment="1" applyProtection="1">
      <alignment horizontal="center"/>
      <protection hidden="1" locked="0"/>
    </xf>
    <xf numFmtId="166" fontId="21" fillId="0" borderId="65" xfId="58" applyNumberFormat="1" applyFont="1" applyFill="1" applyBorder="1" applyAlignment="1" applyProtection="1">
      <alignment horizontal="center"/>
      <protection hidden="1" locked="0"/>
    </xf>
    <xf numFmtId="0" fontId="21" fillId="0" borderId="60" xfId="58" applyFont="1" applyFill="1" applyBorder="1" applyAlignment="1" applyProtection="1">
      <alignment horizontal="center"/>
      <protection hidden="1" locked="0"/>
    </xf>
    <xf numFmtId="166" fontId="21" fillId="0" borderId="60" xfId="58" applyNumberFormat="1" applyFont="1" applyFill="1" applyBorder="1" applyAlignment="1" applyProtection="1">
      <alignment horizontal="center"/>
      <protection hidden="1" locked="0"/>
    </xf>
    <xf numFmtId="0" fontId="20" fillId="0" borderId="0" xfId="58" applyFont="1" applyFill="1" applyProtection="1">
      <alignment/>
      <protection hidden="1"/>
    </xf>
    <xf numFmtId="0" fontId="16" fillId="0" borderId="0" xfId="58" applyFont="1" applyFill="1" applyAlignment="1" applyProtection="1">
      <alignment horizontal="left" indent="1"/>
      <protection hidden="1"/>
    </xf>
    <xf numFmtId="0" fontId="21" fillId="0" borderId="60" xfId="58" applyFont="1" applyFill="1" applyBorder="1" applyAlignment="1" applyProtection="1">
      <alignment horizontal="left" indent="1"/>
      <protection hidden="1" locked="0"/>
    </xf>
    <xf numFmtId="0" fontId="16" fillId="0" borderId="0" xfId="58" applyFont="1" applyFill="1" applyAlignment="1" applyProtection="1">
      <alignment horizontal="right" indent="1"/>
      <protection hidden="1"/>
    </xf>
    <xf numFmtId="0" fontId="18" fillId="0" borderId="0" xfId="58" applyFont="1" applyFill="1" applyBorder="1" applyAlignment="1" applyProtection="1">
      <alignment horizontal="center" vertical="center"/>
      <protection hidden="1"/>
    </xf>
    <xf numFmtId="0" fontId="12" fillId="0" borderId="65" xfId="58" applyFill="1" applyBorder="1" applyProtection="1">
      <alignment/>
      <protection hidden="1" locked="0"/>
    </xf>
    <xf numFmtId="0" fontId="19" fillId="0" borderId="29" xfId="58" applyFont="1" applyFill="1" applyBorder="1" applyAlignment="1" applyProtection="1">
      <alignment horizontal="center" vertical="center"/>
      <protection hidden="1"/>
    </xf>
    <xf numFmtId="0" fontId="18" fillId="0" borderId="29" xfId="58" applyFont="1" applyFill="1" applyBorder="1" applyAlignment="1" applyProtection="1">
      <alignment horizontal="center" vertical="center"/>
      <protection hidden="1"/>
    </xf>
    <xf numFmtId="0" fontId="12" fillId="0" borderId="60" xfId="58" applyFont="1" applyFill="1" applyBorder="1" applyProtection="1">
      <alignment/>
      <protection hidden="1" locked="0"/>
    </xf>
    <xf numFmtId="0" fontId="20" fillId="0" borderId="29" xfId="58" applyFont="1" applyFill="1" applyBorder="1" applyAlignment="1" applyProtection="1">
      <alignment horizontal="center" vertical="center"/>
      <protection hidden="1"/>
    </xf>
    <xf numFmtId="0" fontId="22" fillId="0" borderId="29" xfId="58" applyFont="1" applyFill="1" applyBorder="1" applyAlignment="1" applyProtection="1">
      <alignment horizontal="center" vertical="center"/>
      <protection hidden="1"/>
    </xf>
    <xf numFmtId="0" fontId="22" fillId="0" borderId="38" xfId="58" applyFont="1" applyFill="1" applyBorder="1" applyAlignment="1" applyProtection="1">
      <alignment horizontal="center" vertical="center"/>
      <protection hidden="1"/>
    </xf>
    <xf numFmtId="0" fontId="22" fillId="0" borderId="37" xfId="58" applyFont="1" applyFill="1" applyBorder="1" applyAlignment="1" applyProtection="1">
      <alignment horizontal="center" vertical="center"/>
      <protection hidden="1"/>
    </xf>
    <xf numFmtId="0" fontId="22" fillId="0" borderId="36" xfId="58" applyFont="1" applyFill="1" applyBorder="1" applyAlignment="1" applyProtection="1">
      <alignment horizontal="center" vertical="center"/>
      <protection hidden="1"/>
    </xf>
    <xf numFmtId="0" fontId="18" fillId="0" borderId="35" xfId="58" applyFont="1" applyFill="1" applyBorder="1" applyAlignment="1" applyProtection="1">
      <alignment horizontal="right" vertical="center"/>
      <protection hidden="1"/>
    </xf>
    <xf numFmtId="0" fontId="12" fillId="0" borderId="34" xfId="58" applyFill="1" applyBorder="1" applyAlignment="1" applyProtection="1">
      <alignment vertical="center"/>
      <protection hidden="1"/>
    </xf>
    <xf numFmtId="0" fontId="12" fillId="0" borderId="11" xfId="58" applyFill="1" applyBorder="1" applyAlignment="1" applyProtection="1">
      <alignment vertical="center"/>
      <protection hidden="1"/>
    </xf>
    <xf numFmtId="0" fontId="20" fillId="0" borderId="29" xfId="58" applyFont="1" applyFill="1" applyBorder="1" applyAlignment="1" applyProtection="1">
      <alignment horizontal="center" vertical="center"/>
      <protection hidden="1"/>
    </xf>
    <xf numFmtId="0" fontId="22" fillId="0" borderId="31" xfId="58" applyFont="1" applyFill="1" applyBorder="1" applyAlignment="1" applyProtection="1">
      <alignment horizontal="center" vertical="center"/>
      <protection hidden="1"/>
    </xf>
    <xf numFmtId="0" fontId="22" fillId="0" borderId="33" xfId="58" applyFont="1" applyFill="1" applyBorder="1" applyAlignment="1" applyProtection="1">
      <alignment horizontal="center" vertical="center"/>
      <protection hidden="1"/>
    </xf>
    <xf numFmtId="0" fontId="22" fillId="0" borderId="32" xfId="58" applyFont="1" applyFill="1" applyBorder="1" applyAlignment="1" applyProtection="1">
      <alignment horizontal="center" vertical="center"/>
      <protection hidden="1"/>
    </xf>
    <xf numFmtId="0" fontId="16" fillId="0" borderId="30" xfId="58" applyFont="1" applyFill="1" applyBorder="1" applyAlignment="1" applyProtection="1">
      <alignment horizontal="center" vertical="center"/>
      <protection hidden="1"/>
    </xf>
    <xf numFmtId="165" fontId="21" fillId="0" borderId="30" xfId="58" applyNumberFormat="1" applyFont="1" applyFill="1" applyBorder="1" applyAlignment="1" applyProtection="1">
      <alignment horizontal="left" vertical="center" indent="1"/>
      <protection hidden="1" locked="0"/>
    </xf>
    <xf numFmtId="0" fontId="12" fillId="0" borderId="25" xfId="58" applyFont="1" applyFill="1" applyBorder="1" applyAlignment="1" applyProtection="1">
      <alignment horizontal="center" vertical="center"/>
      <protection hidden="1"/>
    </xf>
    <xf numFmtId="0" fontId="12" fillId="0" borderId="28" xfId="58" applyFont="1" applyFill="1" applyBorder="1" applyAlignment="1" applyProtection="1">
      <alignment horizontal="center" vertical="center"/>
      <protection hidden="1"/>
    </xf>
    <xf numFmtId="0" fontId="12" fillId="0" borderId="27" xfId="58" applyFont="1" applyFill="1" applyBorder="1" applyAlignment="1" applyProtection="1">
      <alignment horizontal="center" vertical="center"/>
      <protection hidden="1" locked="0"/>
    </xf>
    <xf numFmtId="0" fontId="12" fillId="0" borderId="26" xfId="58" applyFont="1" applyFill="1" applyBorder="1" applyAlignment="1" applyProtection="1">
      <alignment horizontal="center" vertical="center"/>
      <protection hidden="1" locked="0"/>
    </xf>
    <xf numFmtId="0" fontId="16" fillId="0" borderId="25" xfId="58" applyFont="1" applyFill="1" applyBorder="1" applyAlignment="1" applyProtection="1">
      <alignment horizontal="center" vertical="center"/>
      <protection hidden="1"/>
    </xf>
    <xf numFmtId="0" fontId="17" fillId="0" borderId="64" xfId="58" applyFont="1" applyFill="1" applyBorder="1" applyAlignment="1" applyProtection="1">
      <alignment horizontal="left" vertical="top" indent="1"/>
      <protection hidden="1" locked="0"/>
    </xf>
    <xf numFmtId="0" fontId="17" fillId="0" borderId="0" xfId="58" applyFont="1" applyFill="1" applyAlignment="1" applyProtection="1">
      <alignment horizontal="center" vertical="center"/>
      <protection hidden="1"/>
    </xf>
    <xf numFmtId="0" fontId="12" fillId="0" borderId="21" xfId="58" applyFont="1" applyFill="1" applyBorder="1" applyAlignment="1" applyProtection="1">
      <alignment horizontal="center" vertical="center"/>
      <protection hidden="1"/>
    </xf>
    <xf numFmtId="0" fontId="12" fillId="0" borderId="24" xfId="58" applyFont="1" applyFill="1" applyBorder="1" applyAlignment="1" applyProtection="1">
      <alignment horizontal="center" vertical="center"/>
      <protection hidden="1"/>
    </xf>
    <xf numFmtId="0" fontId="12" fillId="0" borderId="23" xfId="58" applyFont="1" applyFill="1" applyBorder="1" applyAlignment="1" applyProtection="1">
      <alignment horizontal="center" vertical="center"/>
      <protection hidden="1" locked="0"/>
    </xf>
    <xf numFmtId="0" fontId="12" fillId="0" borderId="22" xfId="58" applyFont="1" applyFill="1" applyBorder="1" applyAlignment="1" applyProtection="1">
      <alignment horizontal="center" vertical="center"/>
      <protection hidden="1" locked="0"/>
    </xf>
    <xf numFmtId="0" fontId="16" fillId="0" borderId="21" xfId="58" applyFont="1" applyFill="1" applyBorder="1" applyAlignment="1" applyProtection="1">
      <alignment horizontal="center" vertical="center"/>
      <protection hidden="1"/>
    </xf>
    <xf numFmtId="0" fontId="17" fillId="0" borderId="61" xfId="58" applyFont="1" applyFill="1" applyBorder="1" applyAlignment="1" applyProtection="1">
      <alignment horizontal="left" vertical="center" indent="1"/>
      <protection hidden="1" locked="0"/>
    </xf>
    <xf numFmtId="0" fontId="12" fillId="0" borderId="17" xfId="58" applyFont="1" applyFill="1" applyBorder="1" applyAlignment="1" applyProtection="1">
      <alignment horizontal="center" vertical="center"/>
      <protection hidden="1"/>
    </xf>
    <xf numFmtId="0" fontId="12" fillId="0" borderId="20" xfId="58" applyFont="1" applyFill="1" applyBorder="1" applyAlignment="1" applyProtection="1">
      <alignment horizontal="center" vertical="center"/>
      <protection hidden="1"/>
    </xf>
    <xf numFmtId="0" fontId="12" fillId="0" borderId="19" xfId="58" applyFont="1" applyFill="1" applyBorder="1" applyAlignment="1" applyProtection="1">
      <alignment horizontal="center" vertical="center"/>
      <protection hidden="1" locked="0"/>
    </xf>
    <xf numFmtId="0" fontId="12" fillId="0" borderId="18" xfId="58" applyFont="1" applyFill="1" applyBorder="1" applyAlignment="1" applyProtection="1">
      <alignment horizontal="center" vertical="center"/>
      <protection hidden="1" locked="0"/>
    </xf>
    <xf numFmtId="0" fontId="16" fillId="0" borderId="17" xfId="58" applyFont="1" applyFill="1" applyBorder="1" applyAlignment="1" applyProtection="1">
      <alignment horizontal="center" vertical="center"/>
      <protection hidden="1"/>
    </xf>
    <xf numFmtId="165" fontId="12" fillId="0" borderId="110" xfId="65" applyNumberFormat="1" applyBorder="1" applyAlignment="1" applyProtection="1">
      <alignment horizontal="left" vertical="center" indent="1"/>
      <protection hidden="1" locked="0"/>
    </xf>
    <xf numFmtId="165" fontId="21" fillId="0" borderId="111" xfId="65" applyNumberFormat="1" applyFont="1" applyBorder="1" applyAlignment="1" applyProtection="1">
      <alignment horizontal="left" vertical="center" indent="1"/>
      <protection hidden="1" locked="0"/>
    </xf>
    <xf numFmtId="0" fontId="17" fillId="0" borderId="117" xfId="65" applyFont="1" applyBorder="1" applyAlignment="1" applyProtection="1">
      <alignment horizontal="left" vertical="top" indent="1"/>
      <protection hidden="1" locked="0"/>
    </xf>
    <xf numFmtId="0" fontId="17" fillId="0" borderId="118" xfId="65" applyFont="1" applyBorder="1" applyAlignment="1" applyProtection="1">
      <alignment horizontal="left" vertical="top" indent="1"/>
      <protection hidden="1" locked="0"/>
    </xf>
    <xf numFmtId="0" fontId="17" fillId="0" borderId="122" xfId="65" applyFont="1" applyBorder="1" applyAlignment="1" applyProtection="1">
      <alignment horizontal="left" vertical="top" indent="1"/>
      <protection hidden="1" locked="0"/>
    </xf>
    <xf numFmtId="0" fontId="17" fillId="0" borderId="123" xfId="65" applyFont="1" applyBorder="1" applyAlignment="1" applyProtection="1">
      <alignment horizontal="left" vertical="top" indent="1"/>
      <protection hidden="1" locked="0"/>
    </xf>
    <xf numFmtId="0" fontId="17" fillId="0" borderId="122" xfId="65" applyFont="1" applyBorder="1" applyAlignment="1" applyProtection="1">
      <alignment horizontal="left" vertical="center" indent="1"/>
      <protection hidden="1" locked="0"/>
    </xf>
    <xf numFmtId="0" fontId="17" fillId="0" borderId="123" xfId="65" applyFont="1" applyBorder="1" applyAlignment="1" applyProtection="1">
      <alignment horizontal="left" vertical="center" indent="1"/>
      <protection hidden="1" locked="0"/>
    </xf>
    <xf numFmtId="0" fontId="17" fillId="0" borderId="128" xfId="65" applyFont="1" applyBorder="1" applyAlignment="1" applyProtection="1">
      <alignment horizontal="left" vertical="center" indent="1"/>
      <protection hidden="1" locked="0"/>
    </xf>
    <xf numFmtId="0" fontId="17" fillId="0" borderId="129" xfId="65" applyFont="1" applyBorder="1" applyAlignment="1" applyProtection="1">
      <alignment horizontal="left" vertical="center" indent="1"/>
      <protection hidden="1" locked="0"/>
    </xf>
    <xf numFmtId="0" fontId="12" fillId="0" borderId="0" xfId="58" applyFill="1" applyBorder="1" applyProtection="1">
      <alignment/>
      <protection hidden="1"/>
    </xf>
    <xf numFmtId="0" fontId="16" fillId="0" borderId="16" xfId="58" applyFont="1" applyFill="1" applyBorder="1" applyAlignment="1" applyProtection="1">
      <alignment horizontal="center" vertical="top"/>
      <protection hidden="1"/>
    </xf>
    <xf numFmtId="0" fontId="16" fillId="0" borderId="15" xfId="58" applyFont="1" applyFill="1" applyBorder="1" applyAlignment="1" applyProtection="1">
      <alignment horizontal="center" vertical="top"/>
      <protection hidden="1"/>
    </xf>
    <xf numFmtId="0" fontId="16" fillId="0" borderId="14" xfId="58" applyFont="1" applyFill="1" applyBorder="1" applyAlignment="1" applyProtection="1">
      <alignment horizontal="center" vertical="top"/>
      <protection hidden="1"/>
    </xf>
    <xf numFmtId="0" fontId="16" fillId="0" borderId="13" xfId="58" applyFont="1" applyFill="1" applyBorder="1" applyAlignment="1" applyProtection="1">
      <alignment horizontal="center" vertical="top"/>
      <protection hidden="1"/>
    </xf>
    <xf numFmtId="0" fontId="16" fillId="0" borderId="12" xfId="58" applyFont="1" applyFill="1" applyBorder="1" applyAlignment="1" applyProtection="1">
      <alignment horizontal="center" vertical="top"/>
      <protection hidden="1"/>
    </xf>
    <xf numFmtId="0" fontId="16" fillId="0" borderId="29" xfId="58" applyFont="1" applyFill="1" applyBorder="1" applyAlignment="1" applyProtection="1">
      <alignment horizontal="center" vertical="center" wrapText="1"/>
      <protection hidden="1"/>
    </xf>
    <xf numFmtId="0" fontId="16" fillId="0" borderId="63" xfId="58" applyFont="1" applyFill="1" applyBorder="1" applyAlignment="1" applyProtection="1">
      <alignment horizontal="left" indent="1"/>
      <protection hidden="1"/>
    </xf>
    <xf numFmtId="0" fontId="16" fillId="0" borderId="61" xfId="58" applyFont="1" applyFill="1" applyBorder="1" applyAlignment="1" applyProtection="1">
      <alignment horizontal="center"/>
      <protection hidden="1"/>
    </xf>
    <xf numFmtId="0" fontId="16" fillId="0" borderId="62" xfId="58" applyFont="1" applyFill="1" applyBorder="1" applyAlignment="1" applyProtection="1">
      <alignment horizontal="center"/>
      <protection hidden="1"/>
    </xf>
    <xf numFmtId="0" fontId="16" fillId="0" borderId="61" xfId="58" applyFont="1" applyFill="1" applyBorder="1" applyAlignment="1" applyProtection="1">
      <alignment horizontal="left" indent="1"/>
      <protection hidden="1"/>
    </xf>
    <xf numFmtId="0" fontId="19" fillId="0" borderId="35" xfId="58" applyFont="1" applyFill="1" applyBorder="1" applyAlignment="1" applyProtection="1">
      <alignment horizontal="left" vertical="center" indent="1"/>
      <protection hidden="1" locked="0"/>
    </xf>
    <xf numFmtId="0" fontId="18" fillId="0" borderId="11" xfId="58" applyFont="1" applyFill="1" applyBorder="1" applyAlignment="1" applyProtection="1">
      <alignment horizontal="left" vertical="top" indent="1"/>
      <protection hidden="1"/>
    </xf>
    <xf numFmtId="0" fontId="14" fillId="0" borderId="59" xfId="58" applyFont="1" applyFill="1" applyBorder="1" applyAlignment="1" applyProtection="1">
      <alignment vertical="center" wrapText="1"/>
      <protection hidden="1"/>
    </xf>
    <xf numFmtId="164" fontId="17" fillId="0" borderId="60" xfId="58" applyNumberFormat="1" applyFont="1" applyFill="1" applyBorder="1" applyAlignment="1" applyProtection="1">
      <alignment horizontal="center"/>
      <protection hidden="1" locked="0"/>
    </xf>
    <xf numFmtId="0" fontId="16" fillId="0" borderId="0" xfId="58" applyFont="1" applyFill="1" applyBorder="1" applyAlignment="1" applyProtection="1">
      <alignment horizontal="right"/>
      <protection hidden="1"/>
    </xf>
    <xf numFmtId="0" fontId="17" fillId="0" borderId="60" xfId="58" applyFont="1" applyFill="1" applyBorder="1" applyAlignment="1" applyProtection="1">
      <alignment horizontal="left" indent="1"/>
      <protection hidden="1" locked="0"/>
    </xf>
    <xf numFmtId="0" fontId="15" fillId="0" borderId="0" xfId="58" applyFont="1" applyFill="1" applyBorder="1" applyAlignment="1" applyProtection="1">
      <alignment horizontal="center"/>
      <protection hidden="1"/>
    </xf>
    <xf numFmtId="0" fontId="12" fillId="0" borderId="0" xfId="65" applyFill="1" applyProtection="1">
      <alignment/>
      <protection hidden="1"/>
    </xf>
    <xf numFmtId="0" fontId="12" fillId="0" borderId="69" xfId="65" applyFill="1" applyBorder="1" applyAlignment="1" applyProtection="1">
      <alignment horizontal="left" indent="1"/>
      <protection hidden="1" locked="0"/>
    </xf>
    <xf numFmtId="14" fontId="12" fillId="0" borderId="69" xfId="65" applyNumberFormat="1" applyFill="1" applyBorder="1" applyAlignment="1" applyProtection="1">
      <alignment horizontal="left" indent="1"/>
      <protection hidden="1" locked="0"/>
    </xf>
    <xf numFmtId="0" fontId="16" fillId="0" borderId="70" xfId="65" applyFont="1" applyFill="1" applyBorder="1" applyAlignment="1" applyProtection="1">
      <alignment horizontal="right"/>
      <protection hidden="1"/>
    </xf>
    <xf numFmtId="0" fontId="16" fillId="0" borderId="70" xfId="65" applyFont="1" applyFill="1" applyBorder="1" applyAlignment="1" applyProtection="1">
      <alignment/>
      <protection hidden="1"/>
    </xf>
    <xf numFmtId="0" fontId="16" fillId="0" borderId="71" xfId="65" applyFont="1" applyFill="1" applyBorder="1" applyAlignment="1" applyProtection="1">
      <alignment horizontal="left" vertical="top" wrapText="1" indent="1"/>
      <protection hidden="1" locked="0"/>
    </xf>
    <xf numFmtId="0" fontId="16" fillId="0" borderId="72" xfId="65" applyFont="1" applyFill="1" applyBorder="1" applyAlignment="1" applyProtection="1">
      <alignment horizontal="left" vertical="top" wrapText="1" indent="1"/>
      <protection hidden="1" locked="0"/>
    </xf>
    <xf numFmtId="0" fontId="16" fillId="0" borderId="73" xfId="65" applyFont="1" applyFill="1" applyBorder="1" applyAlignment="1" applyProtection="1">
      <alignment horizontal="left" vertical="top" wrapText="1" indent="1"/>
      <protection hidden="1" locked="0"/>
    </xf>
    <xf numFmtId="0" fontId="12" fillId="0" borderId="74" xfId="65" applyFont="1" applyFill="1" applyBorder="1" applyAlignment="1" applyProtection="1">
      <alignment horizontal="left" indent="1"/>
      <protection hidden="1"/>
    </xf>
    <xf numFmtId="0" fontId="12" fillId="0" borderId="70" xfId="65" applyFont="1" applyFill="1" applyBorder="1" applyAlignment="1" applyProtection="1">
      <alignment horizontal="left" indent="1"/>
      <protection hidden="1"/>
    </xf>
    <xf numFmtId="0" fontId="12" fillId="0" borderId="75" xfId="65" applyFont="1" applyFill="1" applyBorder="1" applyAlignment="1" applyProtection="1">
      <alignment horizontal="left" indent="1"/>
      <protection hidden="1"/>
    </xf>
    <xf numFmtId="0" fontId="16" fillId="0" borderId="71" xfId="65" applyFont="1" applyFill="1" applyBorder="1" applyAlignment="1" applyProtection="1">
      <alignment horizontal="left" vertical="top" wrapText="1" indent="1"/>
      <protection hidden="1" locked="0"/>
    </xf>
    <xf numFmtId="0" fontId="16" fillId="0" borderId="72" xfId="65" applyFont="1" applyFill="1" applyBorder="1" applyAlignment="1" applyProtection="1">
      <alignment horizontal="left" vertical="top" wrapText="1" indent="1"/>
      <protection hidden="1" locked="0"/>
    </xf>
    <xf numFmtId="0" fontId="16" fillId="0" borderId="73" xfId="65" applyFont="1" applyFill="1" applyBorder="1" applyAlignment="1" applyProtection="1">
      <alignment horizontal="left" vertical="top" wrapText="1" indent="1"/>
      <protection hidden="1" locked="0"/>
    </xf>
    <xf numFmtId="0" fontId="12" fillId="0" borderId="74" xfId="65" applyFont="1" applyFill="1" applyBorder="1" applyAlignment="1" applyProtection="1">
      <alignment horizontal="left" indent="1"/>
      <protection hidden="1"/>
    </xf>
    <xf numFmtId="0" fontId="12" fillId="0" borderId="70" xfId="65" applyFont="1" applyFill="1" applyBorder="1" applyAlignment="1" applyProtection="1">
      <alignment horizontal="left" indent="1"/>
      <protection hidden="1"/>
    </xf>
    <xf numFmtId="0" fontId="12" fillId="0" borderId="75" xfId="65" applyFont="1" applyFill="1" applyBorder="1" applyAlignment="1" applyProtection="1">
      <alignment horizontal="left" indent="1"/>
      <protection hidden="1"/>
    </xf>
    <xf numFmtId="0" fontId="12" fillId="0" borderId="71" xfId="65" applyFill="1" applyBorder="1" applyAlignment="1" applyProtection="1">
      <alignment horizontal="left" wrapText="1" indent="1"/>
      <protection hidden="1"/>
    </xf>
    <xf numFmtId="0" fontId="12" fillId="0" borderId="72" xfId="65" applyFill="1" applyBorder="1" applyAlignment="1" applyProtection="1">
      <alignment horizontal="left" wrapText="1" indent="1"/>
      <protection hidden="1"/>
    </xf>
    <xf numFmtId="0" fontId="12" fillId="0" borderId="73" xfId="65" applyFill="1" applyBorder="1" applyAlignment="1" applyProtection="1">
      <alignment horizontal="left" indent="1"/>
      <protection hidden="1"/>
    </xf>
    <xf numFmtId="0" fontId="23" fillId="0" borderId="76" xfId="65" applyFont="1" applyFill="1" applyBorder="1" applyAlignment="1" applyProtection="1">
      <alignment horizontal="center" vertical="center"/>
      <protection hidden="1" locked="0"/>
    </xf>
    <xf numFmtId="0" fontId="16" fillId="0" borderId="77" xfId="65" applyFont="1" applyFill="1" applyBorder="1" applyAlignment="1" applyProtection="1">
      <alignment horizontal="left" vertical="center"/>
      <protection hidden="1" locked="0"/>
    </xf>
    <xf numFmtId="0" fontId="16" fillId="0" borderId="78" xfId="65" applyFont="1" applyFill="1" applyBorder="1" applyAlignment="1" applyProtection="1">
      <alignment horizontal="left" vertical="center"/>
      <protection hidden="1" locked="0"/>
    </xf>
    <xf numFmtId="0" fontId="16" fillId="0" borderId="79" xfId="65" applyFont="1" applyFill="1" applyBorder="1" applyAlignment="1" applyProtection="1">
      <alignment horizontal="left" vertical="center"/>
      <protection hidden="1" locked="0"/>
    </xf>
    <xf numFmtId="0" fontId="23" fillId="0" borderId="80" xfId="65" applyFont="1" applyFill="1" applyBorder="1" applyAlignment="1" applyProtection="1">
      <alignment horizontal="center" vertical="center"/>
      <protection hidden="1" locked="0"/>
    </xf>
    <xf numFmtId="168" fontId="16" fillId="0" borderId="80" xfId="65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65" applyFont="1" applyFill="1" applyBorder="1" applyAlignment="1" applyProtection="1">
      <alignment horizontal="left" indent="1"/>
      <protection hidden="1"/>
    </xf>
    <xf numFmtId="168" fontId="16" fillId="0" borderId="81" xfId="65" applyNumberFormat="1" applyFont="1" applyFill="1" applyBorder="1" applyAlignment="1" applyProtection="1">
      <alignment horizontal="center" vertical="center"/>
      <protection hidden="1" locked="0"/>
    </xf>
    <xf numFmtId="0" fontId="16" fillId="0" borderId="82" xfId="65" applyFont="1" applyFill="1" applyBorder="1" applyAlignment="1" applyProtection="1">
      <alignment horizontal="center"/>
      <protection hidden="1"/>
    </xf>
    <xf numFmtId="0" fontId="16" fillId="0" borderId="83" xfId="65" applyFont="1" applyFill="1" applyBorder="1" applyAlignment="1" applyProtection="1">
      <alignment horizontal="center"/>
      <protection hidden="1"/>
    </xf>
    <xf numFmtId="0" fontId="16" fillId="0" borderId="83" xfId="65" applyFont="1" applyFill="1" applyBorder="1" applyAlignment="1" applyProtection="1">
      <alignment horizontal="left" indent="1"/>
      <protection hidden="1"/>
    </xf>
    <xf numFmtId="0" fontId="16" fillId="0" borderId="84" xfId="65" applyFont="1" applyFill="1" applyBorder="1" applyAlignment="1" applyProtection="1">
      <alignment horizontal="left" indent="1"/>
      <protection hidden="1"/>
    </xf>
    <xf numFmtId="0" fontId="16" fillId="0" borderId="85" xfId="65" applyFont="1" applyFill="1" applyBorder="1" applyAlignment="1" applyProtection="1">
      <alignment horizontal="center"/>
      <protection hidden="1"/>
    </xf>
    <xf numFmtId="0" fontId="12" fillId="0" borderId="83" xfId="65" applyFill="1" applyBorder="1" applyProtection="1">
      <alignment/>
      <protection hidden="1"/>
    </xf>
    <xf numFmtId="0" fontId="16" fillId="0" borderId="86" xfId="65" applyFont="1" applyFill="1" applyBorder="1" applyAlignment="1" applyProtection="1">
      <alignment horizontal="center"/>
      <protection hidden="1"/>
    </xf>
    <xf numFmtId="0" fontId="16" fillId="0" borderId="87" xfId="65" applyFont="1" applyFill="1" applyBorder="1" applyAlignment="1" applyProtection="1">
      <alignment horizontal="center"/>
      <protection hidden="1"/>
    </xf>
    <xf numFmtId="0" fontId="16" fillId="0" borderId="88" xfId="65" applyFont="1" applyFill="1" applyBorder="1" applyAlignment="1" applyProtection="1">
      <alignment horizontal="left" indent="1"/>
      <protection hidden="1"/>
    </xf>
    <xf numFmtId="0" fontId="16" fillId="0" borderId="89" xfId="65" applyFont="1" applyFill="1" applyBorder="1" applyAlignment="1" applyProtection="1">
      <alignment horizontal="left" indent="1"/>
      <protection hidden="1"/>
    </xf>
    <xf numFmtId="0" fontId="12" fillId="0" borderId="90" xfId="65" applyFont="1" applyFill="1" applyBorder="1" applyAlignment="1" applyProtection="1">
      <alignment horizontal="left" indent="1"/>
      <protection hidden="1"/>
    </xf>
    <xf numFmtId="0" fontId="16" fillId="0" borderId="91" xfId="65" applyFont="1" applyFill="1" applyBorder="1" applyAlignment="1" applyProtection="1">
      <alignment horizontal="left" indent="1"/>
      <protection hidden="1"/>
    </xf>
    <xf numFmtId="0" fontId="16" fillId="0" borderId="92" xfId="65" applyFont="1" applyFill="1" applyBorder="1" applyAlignment="1" applyProtection="1">
      <alignment horizontal="left" indent="1"/>
      <protection hidden="1"/>
    </xf>
    <xf numFmtId="0" fontId="16" fillId="0" borderId="93" xfId="65" applyFont="1" applyFill="1" applyBorder="1" applyAlignment="1" applyProtection="1">
      <alignment horizontal="left" indent="1"/>
      <protection hidden="1"/>
    </xf>
    <xf numFmtId="0" fontId="16" fillId="0" borderId="94" xfId="65" applyFont="1" applyFill="1" applyBorder="1" applyAlignment="1" applyProtection="1">
      <alignment horizontal="left" indent="1"/>
      <protection hidden="1"/>
    </xf>
    <xf numFmtId="0" fontId="14" fillId="0" borderId="0" xfId="65" applyFont="1" applyFill="1" applyBorder="1" applyAlignment="1" applyProtection="1">
      <alignment horizontal="left" indent="1"/>
      <protection hidden="1"/>
    </xf>
    <xf numFmtId="0" fontId="14" fillId="0" borderId="95" xfId="65" applyFont="1" applyFill="1" applyBorder="1" applyAlignment="1" applyProtection="1">
      <alignment horizontal="left" indent="1"/>
      <protection hidden="1"/>
    </xf>
    <xf numFmtId="0" fontId="16" fillId="0" borderId="95" xfId="65" applyFont="1" applyFill="1" applyBorder="1" applyAlignment="1" applyProtection="1">
      <alignment horizontal="left" indent="1"/>
      <protection hidden="1"/>
    </xf>
    <xf numFmtId="0" fontId="21" fillId="0" borderId="96" xfId="65" applyFont="1" applyFill="1" applyBorder="1" applyAlignment="1" applyProtection="1">
      <alignment/>
      <protection hidden="1" locked="0"/>
    </xf>
    <xf numFmtId="14" fontId="21" fillId="0" borderId="96" xfId="65" applyNumberFormat="1" applyFont="1" applyFill="1" applyBorder="1" applyAlignment="1" applyProtection="1">
      <alignment/>
      <protection hidden="1" locked="0"/>
    </xf>
    <xf numFmtId="0" fontId="16" fillId="0" borderId="0" xfId="65" applyFont="1" applyFill="1" applyAlignment="1" applyProtection="1">
      <alignment horizontal="right"/>
      <protection hidden="1"/>
    </xf>
    <xf numFmtId="0" fontId="21" fillId="0" borderId="97" xfId="65" applyFont="1" applyFill="1" applyBorder="1" applyAlignment="1" applyProtection="1">
      <alignment horizontal="center"/>
      <protection hidden="1" locked="0"/>
    </xf>
    <xf numFmtId="20" fontId="21" fillId="0" borderId="97" xfId="65" applyNumberFormat="1" applyFont="1" applyFill="1" applyBorder="1" applyAlignment="1" applyProtection="1">
      <alignment horizontal="center"/>
      <protection hidden="1" locked="0"/>
    </xf>
    <xf numFmtId="0" fontId="21" fillId="0" borderId="96" xfId="65" applyFont="1" applyFill="1" applyBorder="1" applyAlignment="1" applyProtection="1">
      <alignment horizontal="center"/>
      <protection hidden="1" locked="0"/>
    </xf>
    <xf numFmtId="20" fontId="21" fillId="0" borderId="96" xfId="65" applyNumberFormat="1" applyFont="1" applyFill="1" applyBorder="1" applyAlignment="1" applyProtection="1">
      <alignment horizontal="center"/>
      <protection hidden="1" locked="0"/>
    </xf>
    <xf numFmtId="0" fontId="20" fillId="0" borderId="0" xfId="65" applyFont="1" applyFill="1" applyProtection="1">
      <alignment/>
      <protection hidden="1"/>
    </xf>
    <xf numFmtId="0" fontId="16" fillId="0" borderId="0" xfId="65" applyFont="1" applyFill="1" applyAlignment="1" applyProtection="1">
      <alignment horizontal="left" indent="1"/>
      <protection hidden="1"/>
    </xf>
    <xf numFmtId="0" fontId="21" fillId="0" borderId="96" xfId="65" applyFont="1" applyFill="1" applyBorder="1" applyAlignment="1" applyProtection="1">
      <alignment horizontal="left" indent="1"/>
      <protection hidden="1" locked="0"/>
    </xf>
    <xf numFmtId="0" fontId="16" fillId="0" borderId="0" xfId="65" applyFont="1" applyFill="1" applyAlignment="1" applyProtection="1">
      <alignment horizontal="right" indent="1"/>
      <protection hidden="1"/>
    </xf>
    <xf numFmtId="0" fontId="21" fillId="0" borderId="96" xfId="65" applyFont="1" applyFill="1" applyBorder="1" applyAlignment="1" applyProtection="1">
      <alignment horizontal="left" indent="1"/>
      <protection hidden="1" locked="0"/>
    </xf>
    <xf numFmtId="0" fontId="18" fillId="0" borderId="0" xfId="65" applyFont="1" applyFill="1" applyBorder="1" applyAlignment="1" applyProtection="1">
      <alignment horizontal="center" vertical="center"/>
      <protection hidden="1"/>
    </xf>
    <xf numFmtId="0" fontId="12" fillId="0" borderId="97" xfId="65" applyFill="1" applyBorder="1" applyProtection="1">
      <alignment/>
      <protection hidden="1" locked="0"/>
    </xf>
    <xf numFmtId="0" fontId="19" fillId="0" borderId="98" xfId="65" applyFont="1" applyFill="1" applyBorder="1" applyAlignment="1" applyProtection="1">
      <alignment horizontal="center" vertical="center"/>
      <protection hidden="1"/>
    </xf>
    <xf numFmtId="0" fontId="18" fillId="0" borderId="98" xfId="65" applyFont="1" applyFill="1" applyBorder="1" applyAlignment="1" applyProtection="1">
      <alignment horizontal="center" vertical="center"/>
      <protection hidden="1"/>
    </xf>
    <xf numFmtId="0" fontId="12" fillId="0" borderId="96" xfId="65" applyFill="1" applyBorder="1" applyProtection="1">
      <alignment/>
      <protection hidden="1" locked="0"/>
    </xf>
    <xf numFmtId="0" fontId="20" fillId="0" borderId="98" xfId="65" applyFont="1" applyFill="1" applyBorder="1" applyAlignment="1" applyProtection="1">
      <alignment horizontal="center" vertical="center"/>
      <protection hidden="1"/>
    </xf>
    <xf numFmtId="0" fontId="22" fillId="0" borderId="98" xfId="65" applyFont="1" applyFill="1" applyBorder="1" applyAlignment="1" applyProtection="1">
      <alignment horizontal="center" vertical="center"/>
      <protection hidden="1"/>
    </xf>
    <xf numFmtId="0" fontId="22" fillId="0" borderId="99" xfId="65" applyFont="1" applyFill="1" applyBorder="1" applyAlignment="1" applyProtection="1">
      <alignment horizontal="center" vertical="center"/>
      <protection hidden="1"/>
    </xf>
    <xf numFmtId="0" fontId="22" fillId="0" borderId="100" xfId="65" applyFont="1" applyFill="1" applyBorder="1" applyAlignment="1" applyProtection="1">
      <alignment horizontal="center" vertical="center"/>
      <protection hidden="1"/>
    </xf>
    <xf numFmtId="0" fontId="22" fillId="0" borderId="101" xfId="65" applyFont="1" applyFill="1" applyBorder="1" applyAlignment="1" applyProtection="1">
      <alignment horizontal="center" vertical="center"/>
      <protection hidden="1"/>
    </xf>
    <xf numFmtId="0" fontId="18" fillId="0" borderId="102" xfId="65" applyFont="1" applyFill="1" applyBorder="1" applyAlignment="1" applyProtection="1">
      <alignment horizontal="right" vertical="center"/>
      <protection hidden="1"/>
    </xf>
    <xf numFmtId="0" fontId="12" fillId="0" borderId="103" xfId="65" applyFill="1" applyBorder="1" applyAlignment="1" applyProtection="1">
      <alignment vertical="center"/>
      <protection hidden="1"/>
    </xf>
    <xf numFmtId="0" fontId="12" fillId="0" borderId="104" xfId="65" applyFill="1" applyBorder="1" applyAlignment="1" applyProtection="1">
      <alignment vertical="center"/>
      <protection hidden="1"/>
    </xf>
    <xf numFmtId="0" fontId="20" fillId="0" borderId="105" xfId="65" applyFont="1" applyFill="1" applyBorder="1" applyAlignment="1" applyProtection="1">
      <alignment horizontal="center" vertical="center"/>
      <protection hidden="1"/>
    </xf>
    <xf numFmtId="0" fontId="22" fillId="0" borderId="106" xfId="65" applyFont="1" applyFill="1" applyBorder="1" applyAlignment="1" applyProtection="1">
      <alignment horizontal="center" vertical="center"/>
      <protection hidden="1"/>
    </xf>
    <xf numFmtId="0" fontId="22" fillId="0" borderId="107" xfId="65" applyFont="1" applyFill="1" applyBorder="1" applyAlignment="1" applyProtection="1">
      <alignment horizontal="center" vertical="center"/>
      <protection hidden="1"/>
    </xf>
    <xf numFmtId="0" fontId="22" fillId="0" borderId="108" xfId="65" applyFont="1" applyFill="1" applyBorder="1" applyAlignment="1" applyProtection="1">
      <alignment horizontal="center" vertical="center"/>
      <protection hidden="1"/>
    </xf>
    <xf numFmtId="0" fontId="16" fillId="0" borderId="109" xfId="65" applyFont="1" applyFill="1" applyBorder="1" applyAlignment="1" applyProtection="1">
      <alignment horizontal="center" vertical="center"/>
      <protection hidden="1"/>
    </xf>
    <xf numFmtId="165" fontId="12" fillId="0" borderId="110" xfId="65" applyNumberFormat="1" applyFill="1" applyBorder="1" applyAlignment="1" applyProtection="1">
      <alignment horizontal="left" vertical="center" indent="1"/>
      <protection hidden="1" locked="0"/>
    </xf>
    <xf numFmtId="165" fontId="21" fillId="0" borderId="111" xfId="65" applyNumberFormat="1" applyFont="1" applyFill="1" applyBorder="1" applyAlignment="1" applyProtection="1">
      <alignment horizontal="left" vertical="center" indent="1"/>
      <protection hidden="1" locked="0"/>
    </xf>
    <xf numFmtId="0" fontId="20" fillId="0" borderId="112" xfId="65" applyFont="1" applyFill="1" applyBorder="1" applyAlignment="1" applyProtection="1">
      <alignment horizontal="center" vertical="center"/>
      <protection hidden="1"/>
    </xf>
    <xf numFmtId="0" fontId="12" fillId="0" borderId="113" xfId="65" applyFont="1" applyFill="1" applyBorder="1" applyAlignment="1" applyProtection="1">
      <alignment horizontal="center" vertical="center"/>
      <protection hidden="1"/>
    </xf>
    <xf numFmtId="0" fontId="12" fillId="0" borderId="114" xfId="65" applyFont="1" applyFill="1" applyBorder="1" applyAlignment="1" applyProtection="1">
      <alignment horizontal="center" vertical="center"/>
      <protection hidden="1"/>
    </xf>
    <xf numFmtId="0" fontId="12" fillId="0" borderId="115" xfId="65" applyFont="1" applyFill="1" applyBorder="1" applyAlignment="1" applyProtection="1">
      <alignment horizontal="center" vertical="center"/>
      <protection hidden="1" locked="0"/>
    </xf>
    <xf numFmtId="0" fontId="12" fillId="0" borderId="116" xfId="65" applyFont="1" applyFill="1" applyBorder="1" applyAlignment="1" applyProtection="1">
      <alignment horizontal="center" vertical="center"/>
      <protection hidden="1" locked="0"/>
    </xf>
    <xf numFmtId="0" fontId="16" fillId="0" borderId="113" xfId="65" applyFont="1" applyFill="1" applyBorder="1" applyAlignment="1" applyProtection="1">
      <alignment horizontal="center" vertical="center"/>
      <protection hidden="1"/>
    </xf>
    <xf numFmtId="0" fontId="17" fillId="0" borderId="117" xfId="65" applyFont="1" applyFill="1" applyBorder="1" applyAlignment="1" applyProtection="1">
      <alignment horizontal="left" vertical="top" indent="1"/>
      <protection hidden="1" locked="0"/>
    </xf>
    <xf numFmtId="0" fontId="17" fillId="0" borderId="118" xfId="65" applyFont="1" applyFill="1" applyBorder="1" applyAlignment="1" applyProtection="1">
      <alignment horizontal="left" vertical="top" indent="1"/>
      <protection hidden="1" locked="0"/>
    </xf>
    <xf numFmtId="0" fontId="17" fillId="0" borderId="0" xfId="65" applyFont="1" applyFill="1" applyAlignment="1" applyProtection="1">
      <alignment horizontal="center" vertical="center"/>
      <protection hidden="1"/>
    </xf>
    <xf numFmtId="0" fontId="12" fillId="0" borderId="119" xfId="65" applyFont="1" applyFill="1" applyBorder="1" applyAlignment="1" applyProtection="1">
      <alignment horizontal="center" vertical="center"/>
      <protection hidden="1"/>
    </xf>
    <xf numFmtId="0" fontId="12" fillId="0" borderId="120" xfId="65" applyFont="1" applyFill="1" applyBorder="1" applyAlignment="1" applyProtection="1">
      <alignment horizontal="center" vertical="center"/>
      <protection hidden="1"/>
    </xf>
    <xf numFmtId="0" fontId="12" fillId="0" borderId="80" xfId="65" applyFont="1" applyFill="1" applyBorder="1" applyAlignment="1" applyProtection="1">
      <alignment horizontal="center" vertical="center"/>
      <protection hidden="1" locked="0"/>
    </xf>
    <xf numFmtId="0" fontId="12" fillId="0" borderId="121" xfId="65" applyFont="1" applyFill="1" applyBorder="1" applyAlignment="1" applyProtection="1">
      <alignment horizontal="center" vertical="center"/>
      <protection hidden="1" locked="0"/>
    </xf>
    <xf numFmtId="0" fontId="16" fillId="0" borderId="119" xfId="65" applyFont="1" applyFill="1" applyBorder="1" applyAlignment="1" applyProtection="1">
      <alignment horizontal="center" vertical="center"/>
      <protection hidden="1"/>
    </xf>
    <xf numFmtId="0" fontId="17" fillId="0" borderId="122" xfId="65" applyFont="1" applyFill="1" applyBorder="1" applyAlignment="1" applyProtection="1">
      <alignment horizontal="left" vertical="top" indent="1"/>
      <protection hidden="1" locked="0"/>
    </xf>
    <xf numFmtId="0" fontId="17" fillId="0" borderId="123" xfId="65" applyFont="1" applyFill="1" applyBorder="1" applyAlignment="1" applyProtection="1">
      <alignment horizontal="left" vertical="top" indent="1"/>
      <protection hidden="1" locked="0"/>
    </xf>
    <xf numFmtId="0" fontId="17" fillId="0" borderId="122" xfId="65" applyFont="1" applyFill="1" applyBorder="1" applyAlignment="1" applyProtection="1">
      <alignment horizontal="left" vertical="center" indent="1"/>
      <protection hidden="1" locked="0"/>
    </xf>
    <xf numFmtId="0" fontId="17" fillId="0" borderId="123" xfId="65" applyFont="1" applyFill="1" applyBorder="1" applyAlignment="1" applyProtection="1">
      <alignment horizontal="left" vertical="center" indent="1"/>
      <protection hidden="1" locked="0"/>
    </xf>
    <xf numFmtId="0" fontId="12" fillId="0" borderId="124" xfId="65" applyFont="1" applyFill="1" applyBorder="1" applyAlignment="1" applyProtection="1">
      <alignment horizontal="center" vertical="center"/>
      <protection hidden="1"/>
    </xf>
    <xf numFmtId="0" fontId="12" fillId="0" borderId="125" xfId="65" applyFont="1" applyFill="1" applyBorder="1" applyAlignment="1" applyProtection="1">
      <alignment horizontal="center" vertical="center"/>
      <protection hidden="1"/>
    </xf>
    <xf numFmtId="0" fontId="12" fillId="0" borderId="126" xfId="65" applyFont="1" applyFill="1" applyBorder="1" applyAlignment="1" applyProtection="1">
      <alignment horizontal="center" vertical="center"/>
      <protection hidden="1" locked="0"/>
    </xf>
    <xf numFmtId="0" fontId="12" fillId="0" borderId="127" xfId="65" applyFont="1" applyFill="1" applyBorder="1" applyAlignment="1" applyProtection="1">
      <alignment horizontal="center" vertical="center"/>
      <protection hidden="1" locked="0"/>
    </xf>
    <xf numFmtId="0" fontId="16" fillId="0" borderId="124" xfId="65" applyFont="1" applyFill="1" applyBorder="1" applyAlignment="1" applyProtection="1">
      <alignment horizontal="center" vertical="center"/>
      <protection hidden="1"/>
    </xf>
    <xf numFmtId="0" fontId="17" fillId="0" borderId="128" xfId="65" applyFont="1" applyFill="1" applyBorder="1" applyAlignment="1" applyProtection="1">
      <alignment horizontal="left" vertical="center" indent="1"/>
      <protection hidden="1" locked="0"/>
    </xf>
    <xf numFmtId="0" fontId="17" fillId="0" borderId="129" xfId="65" applyFont="1" applyFill="1" applyBorder="1" applyAlignment="1" applyProtection="1">
      <alignment horizontal="left" vertical="center" indent="1"/>
      <protection hidden="1" locked="0"/>
    </xf>
    <xf numFmtId="0" fontId="12" fillId="0" borderId="0" xfId="65" applyFill="1" applyBorder="1" applyProtection="1">
      <alignment/>
      <protection hidden="1"/>
    </xf>
    <xf numFmtId="0" fontId="16" fillId="0" borderId="130" xfId="65" applyFont="1" applyFill="1" applyBorder="1" applyAlignment="1" applyProtection="1">
      <alignment horizontal="center" vertical="top"/>
      <protection hidden="1"/>
    </xf>
    <xf numFmtId="0" fontId="16" fillId="0" borderId="131" xfId="65" applyFont="1" applyFill="1" applyBorder="1" applyAlignment="1" applyProtection="1">
      <alignment horizontal="center" vertical="top"/>
      <protection hidden="1"/>
    </xf>
    <xf numFmtId="0" fontId="16" fillId="0" borderId="132" xfId="65" applyFont="1" applyFill="1" applyBorder="1" applyAlignment="1" applyProtection="1">
      <alignment horizontal="center" vertical="top"/>
      <protection hidden="1"/>
    </xf>
    <xf numFmtId="0" fontId="16" fillId="0" borderId="133" xfId="65" applyFont="1" applyFill="1" applyBorder="1" applyAlignment="1" applyProtection="1">
      <alignment horizontal="center" vertical="top"/>
      <protection hidden="1"/>
    </xf>
    <xf numFmtId="0" fontId="16" fillId="0" borderId="134" xfId="65" applyFont="1" applyFill="1" applyBorder="1" applyAlignment="1" applyProtection="1">
      <alignment horizontal="center" vertical="top"/>
      <protection hidden="1"/>
    </xf>
    <xf numFmtId="0" fontId="16" fillId="0" borderId="105" xfId="65" applyFont="1" applyFill="1" applyBorder="1" applyAlignment="1" applyProtection="1">
      <alignment horizontal="center" vertical="center" wrapText="1"/>
      <protection hidden="1"/>
    </xf>
    <xf numFmtId="0" fontId="12" fillId="0" borderId="135" xfId="65" applyFill="1" applyBorder="1" applyAlignment="1" applyProtection="1">
      <alignment horizontal="left" indent="1"/>
      <protection hidden="1"/>
    </xf>
    <xf numFmtId="0" fontId="16" fillId="0" borderId="136" xfId="65" applyFont="1" applyFill="1" applyBorder="1" applyAlignment="1" applyProtection="1">
      <alignment horizontal="left" indent="1"/>
      <protection hidden="1"/>
    </xf>
    <xf numFmtId="0" fontId="16" fillId="0" borderId="137" xfId="65" applyFont="1" applyFill="1" applyBorder="1" applyAlignment="1" applyProtection="1">
      <alignment horizontal="center"/>
      <protection hidden="1"/>
    </xf>
    <xf numFmtId="0" fontId="16" fillId="0" borderId="138" xfId="65" applyFont="1" applyFill="1" applyBorder="1" applyAlignment="1" applyProtection="1">
      <alignment horizontal="center"/>
      <protection hidden="1"/>
    </xf>
    <xf numFmtId="0" fontId="16" fillId="0" borderId="139" xfId="65" applyFont="1" applyFill="1" applyBorder="1" applyAlignment="1" applyProtection="1">
      <alignment horizontal="center"/>
      <protection hidden="1"/>
    </xf>
    <xf numFmtId="0" fontId="16" fillId="0" borderId="140" xfId="65" applyFont="1" applyFill="1" applyBorder="1" applyAlignment="1" applyProtection="1">
      <alignment horizontal="center"/>
      <protection hidden="1"/>
    </xf>
    <xf numFmtId="0" fontId="16" fillId="0" borderId="141" xfId="65" applyFont="1" applyFill="1" applyBorder="1" applyAlignment="1" applyProtection="1">
      <alignment horizontal="center"/>
      <protection hidden="1"/>
    </xf>
    <xf numFmtId="0" fontId="16" fillId="0" borderId="112" xfId="65" applyFont="1" applyFill="1" applyBorder="1" applyAlignment="1" applyProtection="1">
      <alignment horizontal="center" vertical="center" wrapText="1"/>
      <protection hidden="1"/>
    </xf>
    <xf numFmtId="0" fontId="12" fillId="0" borderId="128" xfId="65" applyFill="1" applyBorder="1" applyAlignment="1" applyProtection="1">
      <alignment horizontal="left" indent="1"/>
      <protection hidden="1"/>
    </xf>
    <xf numFmtId="0" fontId="16" fillId="0" borderId="129" xfId="65" applyFont="1" applyFill="1" applyBorder="1" applyAlignment="1" applyProtection="1">
      <alignment horizontal="left" indent="1"/>
      <protection hidden="1"/>
    </xf>
    <xf numFmtId="0" fontId="40" fillId="0" borderId="102" xfId="65" applyFont="1" applyFill="1" applyBorder="1" applyAlignment="1" applyProtection="1">
      <alignment horizontal="left" vertical="center" indent="1"/>
      <protection hidden="1" locked="0"/>
    </xf>
    <xf numFmtId="0" fontId="40" fillId="0" borderId="103" xfId="65" applyFont="1" applyFill="1" applyBorder="1" applyAlignment="1" applyProtection="1">
      <alignment horizontal="left" vertical="center" indent="1"/>
      <protection hidden="1" locked="0"/>
    </xf>
    <xf numFmtId="0" fontId="19" fillId="0" borderId="103" xfId="65" applyFont="1" applyFill="1" applyBorder="1" applyAlignment="1" applyProtection="1">
      <alignment horizontal="left" vertical="center" indent="1"/>
      <protection hidden="1" locked="0"/>
    </xf>
    <xf numFmtId="0" fontId="18" fillId="0" borderId="104" xfId="65" applyFont="1" applyFill="1" applyBorder="1" applyAlignment="1" applyProtection="1">
      <alignment horizontal="left" vertical="top" indent="1"/>
      <protection hidden="1"/>
    </xf>
    <xf numFmtId="0" fontId="14" fillId="0" borderId="142" xfId="65" applyFont="1" applyFill="1" applyBorder="1" applyAlignment="1" applyProtection="1">
      <alignment vertical="center" wrapText="1"/>
      <protection hidden="1"/>
    </xf>
    <xf numFmtId="0" fontId="17" fillId="0" borderId="96" xfId="65" applyFont="1" applyFill="1" applyBorder="1" applyAlignment="1" applyProtection="1">
      <alignment horizontal="center"/>
      <protection hidden="1" locked="0"/>
    </xf>
    <xf numFmtId="14" fontId="17" fillId="0" borderId="96" xfId="65" applyNumberFormat="1" applyFont="1" applyFill="1" applyBorder="1" applyAlignment="1" applyProtection="1">
      <alignment horizontal="center"/>
      <protection hidden="1" locked="0"/>
    </xf>
    <xf numFmtId="0" fontId="16" fillId="0" borderId="0" xfId="65" applyFont="1" applyFill="1" applyAlignment="1" applyProtection="1">
      <alignment horizontal="right"/>
      <protection hidden="1"/>
    </xf>
    <xf numFmtId="0" fontId="17" fillId="0" borderId="96" xfId="65" applyFont="1" applyFill="1" applyBorder="1" applyAlignment="1" applyProtection="1">
      <alignment horizontal="left" indent="1"/>
      <protection hidden="1" locked="0"/>
    </xf>
    <xf numFmtId="0" fontId="15" fillId="0" borderId="0" xfId="65" applyFont="1" applyFill="1" applyAlignment="1" applyProtection="1">
      <alignment horizontal="center"/>
      <protection hidden="1"/>
    </xf>
    <xf numFmtId="0" fontId="14" fillId="0" borderId="0" xfId="65" applyFont="1" applyFill="1" applyAlignment="1" applyProtection="1">
      <alignment vertical="center" wrapText="1"/>
      <protection hidden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5 2 2" xfId="65"/>
    <cellStyle name="Normální 16" xfId="66"/>
    <cellStyle name="Normální 17" xfId="67"/>
    <cellStyle name="Normální 18" xfId="68"/>
    <cellStyle name="Normální 19" xfId="69"/>
    <cellStyle name="Normální 2" xfId="70"/>
    <cellStyle name="Normální 20" xfId="71"/>
    <cellStyle name="Normální 21" xfId="72"/>
    <cellStyle name="Normální 22" xfId="73"/>
    <cellStyle name="Normální 23" xfId="74"/>
    <cellStyle name="Normální 24" xfId="75"/>
    <cellStyle name="Normální 25" xfId="76"/>
    <cellStyle name="Normální 26" xfId="77"/>
    <cellStyle name="Normální 27" xfId="78"/>
    <cellStyle name="Normální 28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" xfId="91"/>
    <cellStyle name="Poznámka" xfId="92"/>
    <cellStyle name="Percent" xfId="93"/>
    <cellStyle name="Propojená buňka" xfId="94"/>
    <cellStyle name="Správně" xfId="95"/>
    <cellStyle name="Status" xfId="96"/>
    <cellStyle name="Text" xfId="97"/>
    <cellStyle name="Text upozornění" xfId="98"/>
    <cellStyle name="Vstup" xfId="99"/>
    <cellStyle name="Výpočet" xfId="100"/>
    <cellStyle name="Výstup" xfId="101"/>
    <cellStyle name="Vysvětlující text" xfId="102"/>
    <cellStyle name="Warning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 customHeight="1">
      <c r="B1" s="141" t="s">
        <v>0</v>
      </c>
      <c r="C1" s="141"/>
      <c r="D1" s="142" t="s">
        <v>1</v>
      </c>
      <c r="E1" s="142"/>
      <c r="F1" s="142"/>
      <c r="G1" s="142"/>
      <c r="H1" s="142"/>
      <c r="I1" s="142"/>
      <c r="K1" s="2" t="s">
        <v>2</v>
      </c>
      <c r="L1" s="143" t="s">
        <v>3</v>
      </c>
      <c r="M1" s="143"/>
      <c r="N1" s="143"/>
      <c r="O1" s="144" t="s">
        <v>4</v>
      </c>
      <c r="P1" s="144"/>
      <c r="Q1" s="145">
        <v>42809</v>
      </c>
      <c r="R1" s="145"/>
      <c r="S1" s="145"/>
    </row>
    <row r="2" spans="2:3" ht="6" customHeight="1">
      <c r="B2" s="141"/>
      <c r="C2" s="141"/>
    </row>
    <row r="3" spans="1:19" ht="19.5" customHeight="1">
      <c r="A3" s="3" t="s">
        <v>5</v>
      </c>
      <c r="B3" s="146" t="s">
        <v>6</v>
      </c>
      <c r="C3" s="146"/>
      <c r="D3" s="146"/>
      <c r="E3" s="146"/>
      <c r="F3" s="146"/>
      <c r="G3" s="146"/>
      <c r="H3" s="146"/>
      <c r="I3" s="146"/>
      <c r="K3" s="3" t="s">
        <v>7</v>
      </c>
      <c r="L3" s="146" t="s">
        <v>8</v>
      </c>
      <c r="M3" s="146"/>
      <c r="N3" s="146"/>
      <c r="O3" s="146"/>
      <c r="P3" s="146"/>
      <c r="Q3" s="146"/>
      <c r="R3" s="146"/>
      <c r="S3" s="146"/>
    </row>
    <row r="4" ht="4.5" customHeight="1"/>
    <row r="5" spans="1:19" ht="12.75" customHeight="1">
      <c r="A5" s="147" t="s">
        <v>9</v>
      </c>
      <c r="B5" s="147"/>
      <c r="C5" s="148" t="s">
        <v>10</v>
      </c>
      <c r="D5" s="149" t="s">
        <v>11</v>
      </c>
      <c r="E5" s="149"/>
      <c r="F5" s="149"/>
      <c r="G5" s="149"/>
      <c r="H5" s="150" t="s">
        <v>12</v>
      </c>
      <c r="I5" s="150"/>
      <c r="K5" s="147" t="s">
        <v>9</v>
      </c>
      <c r="L5" s="147"/>
      <c r="M5" s="148" t="s">
        <v>10</v>
      </c>
      <c r="N5" s="149" t="s">
        <v>11</v>
      </c>
      <c r="O5" s="149"/>
      <c r="P5" s="149"/>
      <c r="Q5" s="149"/>
      <c r="R5" s="150" t="s">
        <v>12</v>
      </c>
      <c r="S5" s="150"/>
    </row>
    <row r="6" spans="1:19" ht="12.75" customHeight="1">
      <c r="A6" s="151" t="s">
        <v>13</v>
      </c>
      <c r="B6" s="151"/>
      <c r="C6" s="148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51" t="s">
        <v>13</v>
      </c>
      <c r="L6" s="151"/>
      <c r="M6" s="148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152" t="s">
        <v>20</v>
      </c>
      <c r="B8" s="152"/>
      <c r="C8" s="10">
        <v>1</v>
      </c>
      <c r="D8" s="11">
        <v>157</v>
      </c>
      <c r="E8" s="12">
        <v>72</v>
      </c>
      <c r="F8" s="12">
        <v>1</v>
      </c>
      <c r="G8" s="13">
        <f>IF(AND(ISBLANK(D8),ISBLANK(E8)),"",D8+E8)</f>
        <v>229</v>
      </c>
      <c r="H8" s="14">
        <f>IF(OR(ISNUMBER($G8),ISNUMBER($Q8)),(SIGN(N($G8)-N($Q8))+1)/2,"")</f>
        <v>1</v>
      </c>
      <c r="I8" s="15"/>
      <c r="K8" s="152" t="s">
        <v>21</v>
      </c>
      <c r="L8" s="152"/>
      <c r="M8" s="10">
        <v>1</v>
      </c>
      <c r="N8" s="11">
        <v>147</v>
      </c>
      <c r="O8" s="12">
        <v>61</v>
      </c>
      <c r="P8" s="12">
        <v>2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152"/>
      <c r="B9" s="152"/>
      <c r="C9" s="16">
        <v>2</v>
      </c>
      <c r="D9" s="17">
        <v>142</v>
      </c>
      <c r="E9" s="18">
        <v>57</v>
      </c>
      <c r="F9" s="18">
        <v>2</v>
      </c>
      <c r="G9" s="19">
        <f>IF(AND(ISBLANK(D9),ISBLANK(E9)),"",D9+E9)</f>
        <v>199</v>
      </c>
      <c r="H9" s="20">
        <f>IF(OR(ISNUMBER($G9),ISNUMBER($Q9)),(SIGN(N($G9)-N($Q9))+1)/2,"")</f>
        <v>0</v>
      </c>
      <c r="I9" s="15"/>
      <c r="K9" s="152"/>
      <c r="L9" s="152"/>
      <c r="M9" s="16">
        <v>2</v>
      </c>
      <c r="N9" s="17">
        <v>152</v>
      </c>
      <c r="O9" s="18">
        <v>88</v>
      </c>
      <c r="P9" s="18">
        <v>0</v>
      </c>
      <c r="Q9" s="19">
        <f>IF(AND(ISBLANK(N9),ISBLANK(O9)),"",N9+O9)</f>
        <v>240</v>
      </c>
      <c r="R9" s="20">
        <f>IF(ISNUMBER($H9),1-$H9,"")</f>
        <v>1</v>
      </c>
      <c r="S9" s="15"/>
    </row>
    <row r="10" spans="1:19" ht="12.75" customHeight="1">
      <c r="A10" s="153" t="s">
        <v>22</v>
      </c>
      <c r="B10" s="15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53" t="s">
        <v>23</v>
      </c>
      <c r="L10" s="15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53"/>
      <c r="B11" s="15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54">
        <f>IF(ISNUMBER(H12),(SIGN(1000*($H12-$R12)+$G12-$Q12)+1)/2,"")</f>
        <v>0</v>
      </c>
      <c r="K11" s="153"/>
      <c r="L11" s="15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54">
        <f>IF(ISNUMBER($I11),1-$I11,"")</f>
        <v>1</v>
      </c>
    </row>
    <row r="12" spans="1:19" ht="15.75" customHeight="1">
      <c r="A12" s="155">
        <v>1363</v>
      </c>
      <c r="B12" s="155"/>
      <c r="C12" s="27" t="s">
        <v>17</v>
      </c>
      <c r="D12" s="28">
        <f>IF(ISNUMBER($G12),SUM(D8:D11),"")</f>
        <v>299</v>
      </c>
      <c r="E12" s="29">
        <f>IF(ISNUMBER($G12),SUM(E8:E11),"")</f>
        <v>129</v>
      </c>
      <c r="F12" s="29">
        <f>IF(ISNUMBER($G12),SUM(F8:F11),"")</f>
        <v>3</v>
      </c>
      <c r="G12" s="30">
        <f>IF(SUM($G8:$G11)+SUM($Q8:$Q11)&gt;0,SUM(G8:G11),"")</f>
        <v>428</v>
      </c>
      <c r="H12" s="28">
        <f>IF(ISNUMBER($G12),SUM(H8:H11),"")</f>
        <v>1</v>
      </c>
      <c r="I12" s="154"/>
      <c r="K12" s="155">
        <v>5236</v>
      </c>
      <c r="L12" s="155"/>
      <c r="M12" s="27" t="s">
        <v>17</v>
      </c>
      <c r="N12" s="28">
        <f>IF(ISNUMBER($G12),SUM(N8:N11),"")</f>
        <v>299</v>
      </c>
      <c r="O12" s="29">
        <f>IF(ISNUMBER($G12),SUM(O8:O11),"")</f>
        <v>149</v>
      </c>
      <c r="P12" s="29">
        <f>IF(ISNUMBER($G12),SUM(P8:P11),"")</f>
        <v>2</v>
      </c>
      <c r="Q12" s="30">
        <f>IF(SUM($G8:$G11)+SUM($Q8:$Q11)&gt;0,SUM(Q8:Q11),"")</f>
        <v>448</v>
      </c>
      <c r="R12" s="28">
        <f>IF(ISNUMBER($G12),SUM(R8:R11),"")</f>
        <v>1</v>
      </c>
      <c r="S12" s="154"/>
    </row>
    <row r="13" spans="1:19" ht="12.75" customHeight="1">
      <c r="A13" s="152" t="s">
        <v>24</v>
      </c>
      <c r="B13" s="152"/>
      <c r="C13" s="10">
        <v>1</v>
      </c>
      <c r="D13" s="11">
        <v>146</v>
      </c>
      <c r="E13" s="12">
        <v>80</v>
      </c>
      <c r="F13" s="12">
        <v>2</v>
      </c>
      <c r="G13" s="13">
        <f>IF(AND(ISBLANK(D13),ISBLANK(E13)),"",D13+E13)</f>
        <v>226</v>
      </c>
      <c r="H13" s="14">
        <f>IF(OR(ISNUMBER($G13),ISNUMBER($Q13)),(SIGN(N($G13)-N($Q13))+1)/2,"")</f>
        <v>1</v>
      </c>
      <c r="I13" s="15"/>
      <c r="K13" s="152" t="s">
        <v>25</v>
      </c>
      <c r="L13" s="152"/>
      <c r="M13" s="10">
        <v>1</v>
      </c>
      <c r="N13" s="11">
        <v>140</v>
      </c>
      <c r="O13" s="12">
        <v>61</v>
      </c>
      <c r="P13" s="12">
        <v>2</v>
      </c>
      <c r="Q13" s="13">
        <f>IF(AND(ISBLANK(N13),ISBLANK(O13)),"",N13+O13)</f>
        <v>201</v>
      </c>
      <c r="R13" s="14">
        <f>IF(ISNUMBER($H13),1-$H13,"")</f>
        <v>0</v>
      </c>
      <c r="S13" s="15"/>
    </row>
    <row r="14" spans="1:19" ht="12.75" customHeight="1">
      <c r="A14" s="152"/>
      <c r="B14" s="152"/>
      <c r="C14" s="16">
        <v>2</v>
      </c>
      <c r="D14" s="17">
        <v>141</v>
      </c>
      <c r="E14" s="18">
        <v>63</v>
      </c>
      <c r="F14" s="18">
        <v>3</v>
      </c>
      <c r="G14" s="19">
        <f>IF(AND(ISBLANK(D14),ISBLANK(E14)),"",D14+E14)</f>
        <v>204</v>
      </c>
      <c r="H14" s="20">
        <f>IF(OR(ISNUMBER($G14),ISNUMBER($Q14)),(SIGN(N($G14)-N($Q14))+1)/2,"")</f>
        <v>1</v>
      </c>
      <c r="I14" s="15"/>
      <c r="K14" s="152"/>
      <c r="L14" s="152"/>
      <c r="M14" s="16">
        <v>2</v>
      </c>
      <c r="N14" s="17">
        <v>128</v>
      </c>
      <c r="O14" s="18">
        <v>53</v>
      </c>
      <c r="P14" s="18">
        <v>1</v>
      </c>
      <c r="Q14" s="19">
        <f>IF(AND(ISBLANK(N14),ISBLANK(O14)),"",N14+O14)</f>
        <v>181</v>
      </c>
      <c r="R14" s="20">
        <f>IF(ISNUMBER($H14),1-$H14,"")</f>
        <v>0</v>
      </c>
      <c r="S14" s="15"/>
    </row>
    <row r="15" spans="1:19" ht="12.75" customHeight="1">
      <c r="A15" s="153" t="s">
        <v>26</v>
      </c>
      <c r="B15" s="15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53" t="s">
        <v>27</v>
      </c>
      <c r="L15" s="15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53"/>
      <c r="B16" s="15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54">
        <f>IF(ISNUMBER(H17),(SIGN(1000*($H17-$R17)+$G17-$Q17)+1)/2,"")</f>
        <v>1</v>
      </c>
      <c r="K16" s="153"/>
      <c r="L16" s="15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54">
        <f>IF(ISNUMBER($I16),1-$I16,"")</f>
        <v>0</v>
      </c>
    </row>
    <row r="17" spans="1:19" ht="15.75" customHeight="1">
      <c r="A17" s="155">
        <v>20199</v>
      </c>
      <c r="B17" s="155"/>
      <c r="C17" s="27" t="s">
        <v>17</v>
      </c>
      <c r="D17" s="28">
        <f>IF(ISNUMBER($G17),SUM(D13:D16),"")</f>
        <v>287</v>
      </c>
      <c r="E17" s="29">
        <f>IF(ISNUMBER($G17),SUM(E13:E16),"")</f>
        <v>143</v>
      </c>
      <c r="F17" s="29">
        <f>IF(ISNUMBER($G17),SUM(F13:F16),"")</f>
        <v>5</v>
      </c>
      <c r="G17" s="30">
        <f>IF(SUM($G13:$G16)+SUM($Q13:$Q16)&gt;0,SUM(G13:G16),"")</f>
        <v>430</v>
      </c>
      <c r="H17" s="28">
        <f>IF(ISNUMBER($G17),SUM(H13:H16),"")</f>
        <v>2</v>
      </c>
      <c r="I17" s="154"/>
      <c r="K17" s="155">
        <v>13293</v>
      </c>
      <c r="L17" s="155"/>
      <c r="M17" s="27" t="s">
        <v>17</v>
      </c>
      <c r="N17" s="28">
        <f>IF(ISNUMBER($G17),SUM(N13:N16),"")</f>
        <v>268</v>
      </c>
      <c r="O17" s="29">
        <f>IF(ISNUMBER($G17),SUM(O13:O16),"")</f>
        <v>114</v>
      </c>
      <c r="P17" s="29">
        <f>IF(ISNUMBER($G17),SUM(P13:P16),"")</f>
        <v>3</v>
      </c>
      <c r="Q17" s="30">
        <f>IF(SUM($G13:$G16)+SUM($Q13:$Q16)&gt;0,SUM(Q13:Q16),"")</f>
        <v>382</v>
      </c>
      <c r="R17" s="28">
        <f>IF(ISNUMBER($G17),SUM(R13:R16),"")</f>
        <v>0</v>
      </c>
      <c r="S17" s="154"/>
    </row>
    <row r="18" spans="1:19" ht="12.75" customHeight="1">
      <c r="A18" s="152" t="s">
        <v>28</v>
      </c>
      <c r="B18" s="152"/>
      <c r="C18" s="10">
        <v>1</v>
      </c>
      <c r="D18" s="11">
        <v>146</v>
      </c>
      <c r="E18" s="12">
        <v>71</v>
      </c>
      <c r="F18" s="12">
        <v>2</v>
      </c>
      <c r="G18" s="13">
        <f>IF(AND(ISBLANK(D18),ISBLANK(E18)),"",D18+E18)</f>
        <v>217</v>
      </c>
      <c r="H18" s="14">
        <f>IF(OR(ISNUMBER($G18),ISNUMBER($Q18)),(SIGN(N($G18)-N($Q18))+1)/2,"")</f>
        <v>0</v>
      </c>
      <c r="I18" s="15"/>
      <c r="K18" s="152" t="s">
        <v>29</v>
      </c>
      <c r="L18" s="152"/>
      <c r="M18" s="10">
        <v>1</v>
      </c>
      <c r="N18" s="11">
        <v>151</v>
      </c>
      <c r="O18" s="12">
        <v>70</v>
      </c>
      <c r="P18" s="12">
        <v>6</v>
      </c>
      <c r="Q18" s="13">
        <f>IF(AND(ISBLANK(N18),ISBLANK(O18)),"",N18+O18)</f>
        <v>221</v>
      </c>
      <c r="R18" s="14">
        <f>IF(ISNUMBER($H18),1-$H18,"")</f>
        <v>1</v>
      </c>
      <c r="S18" s="15"/>
    </row>
    <row r="19" spans="1:19" ht="12.75" customHeight="1">
      <c r="A19" s="152"/>
      <c r="B19" s="152"/>
      <c r="C19" s="16">
        <v>2</v>
      </c>
      <c r="D19" s="17">
        <v>139</v>
      </c>
      <c r="E19" s="18">
        <v>72</v>
      </c>
      <c r="F19" s="18">
        <v>4</v>
      </c>
      <c r="G19" s="19">
        <f>IF(AND(ISBLANK(D19),ISBLANK(E19)),"",D19+E19)</f>
        <v>211</v>
      </c>
      <c r="H19" s="20">
        <f>IF(OR(ISNUMBER($G19),ISNUMBER($Q19)),(SIGN(N($G19)-N($Q19))+1)/2,"")</f>
        <v>0.5</v>
      </c>
      <c r="I19" s="15"/>
      <c r="K19" s="152"/>
      <c r="L19" s="152"/>
      <c r="M19" s="16">
        <v>2</v>
      </c>
      <c r="N19" s="17">
        <v>157</v>
      </c>
      <c r="O19" s="18">
        <v>54</v>
      </c>
      <c r="P19" s="18">
        <v>3</v>
      </c>
      <c r="Q19" s="19">
        <f>IF(AND(ISBLANK(N19),ISBLANK(O19)),"",N19+O19)</f>
        <v>211</v>
      </c>
      <c r="R19" s="20">
        <f>IF(ISNUMBER($H19),1-$H19,"")</f>
        <v>0.5</v>
      </c>
      <c r="S19" s="15"/>
    </row>
    <row r="20" spans="1:19" ht="12.75" customHeight="1">
      <c r="A20" s="153" t="s">
        <v>30</v>
      </c>
      <c r="B20" s="15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53" t="s">
        <v>31</v>
      </c>
      <c r="L20" s="15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53"/>
      <c r="B21" s="15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54">
        <f>IF(ISNUMBER(H22),(SIGN(1000*($H22-$R22)+$G22-$Q22)+1)/2,"")</f>
        <v>0</v>
      </c>
      <c r="K21" s="153"/>
      <c r="L21" s="15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54">
        <f>IF(ISNUMBER($I21),1-$I21,"")</f>
        <v>1</v>
      </c>
    </row>
    <row r="22" spans="1:19" ht="15.75" customHeight="1">
      <c r="A22" s="155">
        <v>5123</v>
      </c>
      <c r="B22" s="155"/>
      <c r="C22" s="27" t="s">
        <v>17</v>
      </c>
      <c r="D22" s="28">
        <f>IF(ISNUMBER($G22),SUM(D18:D21),"")</f>
        <v>285</v>
      </c>
      <c r="E22" s="29">
        <f>IF(ISNUMBER($G22),SUM(E18:E21),"")</f>
        <v>143</v>
      </c>
      <c r="F22" s="29">
        <f>IF(ISNUMBER($G22),SUM(F18:F21),"")</f>
        <v>6</v>
      </c>
      <c r="G22" s="30">
        <f>IF(SUM($G18:$G21)+SUM($Q18:$Q21)&gt;0,SUM(G18:G21),"")</f>
        <v>428</v>
      </c>
      <c r="H22" s="28">
        <f>IF(ISNUMBER($G22),SUM(H18:H21),"")</f>
        <v>0.5</v>
      </c>
      <c r="I22" s="154"/>
      <c r="K22" s="155">
        <v>1895</v>
      </c>
      <c r="L22" s="155"/>
      <c r="M22" s="27" t="s">
        <v>17</v>
      </c>
      <c r="N22" s="28">
        <f>IF(ISNUMBER($G22),SUM(N18:N21),"")</f>
        <v>308</v>
      </c>
      <c r="O22" s="29">
        <f>IF(ISNUMBER($G22),SUM(O18:O21),"")</f>
        <v>124</v>
      </c>
      <c r="P22" s="29">
        <f>IF(ISNUMBER($G22),SUM(P18:P21),"")</f>
        <v>9</v>
      </c>
      <c r="Q22" s="30">
        <f>IF(SUM($G18:$G21)+SUM($Q18:$Q21)&gt;0,SUM(Q18:Q21),"")</f>
        <v>432</v>
      </c>
      <c r="R22" s="28">
        <f>IF(ISNUMBER($G22),SUM(R18:R21),"")</f>
        <v>1.5</v>
      </c>
      <c r="S22" s="154"/>
    </row>
    <row r="23" spans="1:19" ht="12.75" customHeight="1">
      <c r="A23" s="152" t="s">
        <v>32</v>
      </c>
      <c r="B23" s="152"/>
      <c r="C23" s="10">
        <v>1</v>
      </c>
      <c r="D23" s="11">
        <v>144</v>
      </c>
      <c r="E23" s="12">
        <v>79</v>
      </c>
      <c r="F23" s="12">
        <v>0</v>
      </c>
      <c r="G23" s="13">
        <f>IF(AND(ISBLANK(D23),ISBLANK(E23)),"",D23+E23)</f>
        <v>223</v>
      </c>
      <c r="H23" s="14">
        <f>IF(OR(ISNUMBER($G23),ISNUMBER($Q23)),(SIGN(N($G23)-N($Q23))+1)/2,"")</f>
        <v>0</v>
      </c>
      <c r="I23" s="15"/>
      <c r="K23" s="152" t="s">
        <v>33</v>
      </c>
      <c r="L23" s="152"/>
      <c r="M23" s="10">
        <v>1</v>
      </c>
      <c r="N23" s="11">
        <v>144</v>
      </c>
      <c r="O23" s="12">
        <v>80</v>
      </c>
      <c r="P23" s="12">
        <v>1</v>
      </c>
      <c r="Q23" s="13">
        <f>IF(AND(ISBLANK(N23),ISBLANK(O23)),"",N23+O23)</f>
        <v>224</v>
      </c>
      <c r="R23" s="14">
        <f>IF(ISNUMBER($H23),1-$H23,"")</f>
        <v>1</v>
      </c>
      <c r="S23" s="15"/>
    </row>
    <row r="24" spans="1:19" ht="12.75" customHeight="1">
      <c r="A24" s="152"/>
      <c r="B24" s="152"/>
      <c r="C24" s="16">
        <v>2</v>
      </c>
      <c r="D24" s="17">
        <v>148</v>
      </c>
      <c r="E24" s="18">
        <v>98</v>
      </c>
      <c r="F24" s="18">
        <v>1</v>
      </c>
      <c r="G24" s="19">
        <f>IF(AND(ISBLANK(D24),ISBLANK(E24)),"",D24+E24)</f>
        <v>246</v>
      </c>
      <c r="H24" s="20">
        <f>IF(OR(ISNUMBER($G24),ISNUMBER($Q24)),(SIGN(N($G24)-N($Q24))+1)/2,"")</f>
        <v>1</v>
      </c>
      <c r="I24" s="15"/>
      <c r="K24" s="152"/>
      <c r="L24" s="152"/>
      <c r="M24" s="16">
        <v>2</v>
      </c>
      <c r="N24" s="17">
        <v>142</v>
      </c>
      <c r="O24" s="18">
        <v>62</v>
      </c>
      <c r="P24" s="18">
        <v>7</v>
      </c>
      <c r="Q24" s="19">
        <f>IF(AND(ISBLANK(N24),ISBLANK(O24)),"",N24+O24)</f>
        <v>204</v>
      </c>
      <c r="R24" s="20">
        <f>IF(ISNUMBER($H24),1-$H24,"")</f>
        <v>0</v>
      </c>
      <c r="S24" s="15"/>
    </row>
    <row r="25" spans="1:19" ht="12.75" customHeight="1">
      <c r="A25" s="153" t="s">
        <v>34</v>
      </c>
      <c r="B25" s="15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53" t="s">
        <v>35</v>
      </c>
      <c r="L25" s="15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53"/>
      <c r="B26" s="15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54">
        <f>IF(ISNUMBER(H27),(SIGN(1000*($H27-$R27)+$G27-$Q27)+1)/2,"")</f>
        <v>1</v>
      </c>
      <c r="K26" s="153"/>
      <c r="L26" s="15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54">
        <f>IF(ISNUMBER($I26),1-$I26,"")</f>
        <v>0</v>
      </c>
    </row>
    <row r="27" spans="1:19" ht="15.75" customHeight="1">
      <c r="A27" s="155">
        <v>1341</v>
      </c>
      <c r="B27" s="155"/>
      <c r="C27" s="27" t="s">
        <v>17</v>
      </c>
      <c r="D27" s="28">
        <f>IF(ISNUMBER($G27),SUM(D23:D26),"")</f>
        <v>292</v>
      </c>
      <c r="E27" s="29">
        <f>IF(ISNUMBER($G27),SUM(E23:E26),"")</f>
        <v>177</v>
      </c>
      <c r="F27" s="29">
        <f>IF(ISNUMBER($G27),SUM(F23:F26),"")</f>
        <v>1</v>
      </c>
      <c r="G27" s="30">
        <f>IF(SUM($G23:$G26)+SUM($Q23:$Q26)&gt;0,SUM(G23:G26),"")</f>
        <v>469</v>
      </c>
      <c r="H27" s="28">
        <f>IF(ISNUMBER($G27),SUM(H23:H26),"")</f>
        <v>1</v>
      </c>
      <c r="I27" s="154"/>
      <c r="K27" s="155">
        <v>17700</v>
      </c>
      <c r="L27" s="155"/>
      <c r="M27" s="27" t="s">
        <v>17</v>
      </c>
      <c r="N27" s="28">
        <f>IF(ISNUMBER($G27),SUM(N23:N26),"")</f>
        <v>286</v>
      </c>
      <c r="O27" s="29">
        <f>IF(ISNUMBER($G27),SUM(O23:O26),"")</f>
        <v>142</v>
      </c>
      <c r="P27" s="29">
        <f>IF(ISNUMBER($G27),SUM(P23:P26),"")</f>
        <v>8</v>
      </c>
      <c r="Q27" s="30">
        <f>IF(SUM($G23:$G26)+SUM($Q23:$Q26)&gt;0,SUM(Q23:Q26),"")</f>
        <v>428</v>
      </c>
      <c r="R27" s="28">
        <f>IF(ISNUMBER($G27),SUM(R23:R26),"")</f>
        <v>1</v>
      </c>
      <c r="S27" s="154"/>
    </row>
    <row r="28" spans="1:19" ht="12.75" customHeight="1">
      <c r="A28" s="152" t="s">
        <v>36</v>
      </c>
      <c r="B28" s="152"/>
      <c r="C28" s="10">
        <v>1</v>
      </c>
      <c r="D28" s="11">
        <v>156</v>
      </c>
      <c r="E28" s="12">
        <v>80</v>
      </c>
      <c r="F28" s="12">
        <v>2</v>
      </c>
      <c r="G28" s="13">
        <f>IF(AND(ISBLANK(D28),ISBLANK(E28)),"",D28+E28)</f>
        <v>236</v>
      </c>
      <c r="H28" s="14">
        <f>IF(OR(ISNUMBER($G28),ISNUMBER($Q28)),(SIGN(N($G28)-N($Q28))+1)/2,"")</f>
        <v>1</v>
      </c>
      <c r="I28" s="15"/>
      <c r="K28" s="152" t="s">
        <v>37</v>
      </c>
      <c r="L28" s="152"/>
      <c r="M28" s="10">
        <v>1</v>
      </c>
      <c r="N28" s="11">
        <v>132</v>
      </c>
      <c r="O28" s="12">
        <v>61</v>
      </c>
      <c r="P28" s="12">
        <v>1</v>
      </c>
      <c r="Q28" s="13">
        <f>IF(AND(ISBLANK(N28),ISBLANK(O28)),"",N28+O28)</f>
        <v>193</v>
      </c>
      <c r="R28" s="14">
        <f>IF(ISNUMBER($H28),1-$H28,"")</f>
        <v>0</v>
      </c>
      <c r="S28" s="15"/>
    </row>
    <row r="29" spans="1:19" ht="12.75" customHeight="1">
      <c r="A29" s="152"/>
      <c r="B29" s="152"/>
      <c r="C29" s="16">
        <v>2</v>
      </c>
      <c r="D29" s="17">
        <v>152</v>
      </c>
      <c r="E29" s="18">
        <v>80</v>
      </c>
      <c r="F29" s="18">
        <v>2</v>
      </c>
      <c r="G29" s="19">
        <f>IF(AND(ISBLANK(D29),ISBLANK(E29)),"",D29+E29)</f>
        <v>232</v>
      </c>
      <c r="H29" s="20">
        <f>IF(OR(ISNUMBER($G29),ISNUMBER($Q29)),(SIGN(N($G29)-N($Q29))+1)/2,"")</f>
        <v>1</v>
      </c>
      <c r="I29" s="15"/>
      <c r="K29" s="152"/>
      <c r="L29" s="152"/>
      <c r="M29" s="16">
        <v>2</v>
      </c>
      <c r="N29" s="17">
        <v>160</v>
      </c>
      <c r="O29" s="18">
        <v>70</v>
      </c>
      <c r="P29" s="18">
        <v>1</v>
      </c>
      <c r="Q29" s="19">
        <f>IF(AND(ISBLANK(N29),ISBLANK(O29)),"",N29+O29)</f>
        <v>230</v>
      </c>
      <c r="R29" s="20">
        <f>IF(ISNUMBER($H29),1-$H29,"")</f>
        <v>0</v>
      </c>
      <c r="S29" s="15"/>
    </row>
    <row r="30" spans="1:19" ht="12.75" customHeight="1">
      <c r="A30" s="153" t="s">
        <v>38</v>
      </c>
      <c r="B30" s="15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53" t="s">
        <v>39</v>
      </c>
      <c r="L30" s="15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53"/>
      <c r="B31" s="15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54">
        <f>IF(ISNUMBER(H32),(SIGN(1000*($H32-$R32)+$G32-$Q32)+1)/2,"")</f>
        <v>1</v>
      </c>
      <c r="K31" s="153"/>
      <c r="L31" s="15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54">
        <f>IF(ISNUMBER($I31),1-$I31,"")</f>
        <v>0</v>
      </c>
    </row>
    <row r="32" spans="1:19" ht="15.75" customHeight="1">
      <c r="A32" s="155">
        <v>915</v>
      </c>
      <c r="B32" s="155"/>
      <c r="C32" s="27" t="s">
        <v>17</v>
      </c>
      <c r="D32" s="28">
        <f>IF(ISNUMBER($G32),SUM(D28:D31),"")</f>
        <v>308</v>
      </c>
      <c r="E32" s="29">
        <f>IF(ISNUMBER($G32),SUM(E28:E31),"")</f>
        <v>160</v>
      </c>
      <c r="F32" s="29">
        <f>IF(ISNUMBER($G32),SUM(F28:F31),"")</f>
        <v>4</v>
      </c>
      <c r="G32" s="30">
        <f>IF(SUM($G28:$G31)+SUM($Q28:$Q31)&gt;0,SUM(G28:G31),"")</f>
        <v>468</v>
      </c>
      <c r="H32" s="28">
        <f>IF(ISNUMBER($G32),SUM(H28:H31),"")</f>
        <v>2</v>
      </c>
      <c r="I32" s="154"/>
      <c r="K32" s="155">
        <v>11823</v>
      </c>
      <c r="L32" s="155"/>
      <c r="M32" s="27" t="s">
        <v>17</v>
      </c>
      <c r="N32" s="28">
        <f>IF(ISNUMBER($G32),SUM(N28:N31),"")</f>
        <v>292</v>
      </c>
      <c r="O32" s="29">
        <f>IF(ISNUMBER($G32),SUM(O28:O31),"")</f>
        <v>131</v>
      </c>
      <c r="P32" s="29">
        <f>IF(ISNUMBER($G32),SUM(P28:P31),"")</f>
        <v>2</v>
      </c>
      <c r="Q32" s="30">
        <f>IF(SUM($G28:$G31)+SUM($Q28:$Q31)&gt;0,SUM(Q28:Q31),"")</f>
        <v>423</v>
      </c>
      <c r="R32" s="28">
        <f>IF(ISNUMBER($G32),SUM(R28:R31),"")</f>
        <v>0</v>
      </c>
      <c r="S32" s="154"/>
    </row>
    <row r="33" spans="1:19" ht="12.75" customHeight="1">
      <c r="A33" s="152" t="s">
        <v>40</v>
      </c>
      <c r="B33" s="152"/>
      <c r="C33" s="10">
        <v>1</v>
      </c>
      <c r="D33" s="11">
        <v>160</v>
      </c>
      <c r="E33" s="12">
        <v>61</v>
      </c>
      <c r="F33" s="12">
        <v>2</v>
      </c>
      <c r="G33" s="13">
        <f>IF(AND(ISBLANK(D33),ISBLANK(E33)),"",D33+E33)</f>
        <v>221</v>
      </c>
      <c r="H33" s="14">
        <f>IF(OR(ISNUMBER($G33),ISNUMBER($Q33)),(SIGN(N($G33)-N($Q33))+1)/2,"")</f>
        <v>1</v>
      </c>
      <c r="I33" s="15"/>
      <c r="K33" s="152" t="s">
        <v>37</v>
      </c>
      <c r="L33" s="152"/>
      <c r="M33" s="10">
        <v>1</v>
      </c>
      <c r="N33" s="11">
        <v>141</v>
      </c>
      <c r="O33" s="12">
        <v>63</v>
      </c>
      <c r="P33" s="12">
        <v>1</v>
      </c>
      <c r="Q33" s="13">
        <f>IF(AND(ISBLANK(N33),ISBLANK(O33)),"",N33+O33)</f>
        <v>204</v>
      </c>
      <c r="R33" s="14">
        <f>IF(ISNUMBER($H33),1-$H33,"")</f>
        <v>0</v>
      </c>
      <c r="S33" s="15"/>
    </row>
    <row r="34" spans="1:19" ht="12.75" customHeight="1">
      <c r="A34" s="152"/>
      <c r="B34" s="152"/>
      <c r="C34" s="16">
        <v>2</v>
      </c>
      <c r="D34" s="17">
        <v>152</v>
      </c>
      <c r="E34" s="18">
        <v>69</v>
      </c>
      <c r="F34" s="18">
        <v>1</v>
      </c>
      <c r="G34" s="19">
        <f>IF(AND(ISBLANK(D34),ISBLANK(E34)),"",D34+E34)</f>
        <v>221</v>
      </c>
      <c r="H34" s="20">
        <f>IF(OR(ISNUMBER($G34),ISNUMBER($Q34)),(SIGN(N($G34)-N($Q34))+1)/2,"")</f>
        <v>0</v>
      </c>
      <c r="I34" s="15"/>
      <c r="K34" s="152"/>
      <c r="L34" s="152"/>
      <c r="M34" s="16">
        <v>2</v>
      </c>
      <c r="N34" s="17">
        <v>156</v>
      </c>
      <c r="O34" s="18">
        <v>80</v>
      </c>
      <c r="P34" s="18">
        <v>0</v>
      </c>
      <c r="Q34" s="19">
        <f>IF(AND(ISBLANK(N34),ISBLANK(O34)),"",N34+O34)</f>
        <v>236</v>
      </c>
      <c r="R34" s="20">
        <f>IF(ISNUMBER($H34),1-$H34,"")</f>
        <v>1</v>
      </c>
      <c r="S34" s="15"/>
    </row>
    <row r="35" spans="1:19" ht="12.75" customHeight="1">
      <c r="A35" s="153" t="s">
        <v>41</v>
      </c>
      <c r="B35" s="15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53" t="s">
        <v>35</v>
      </c>
      <c r="L35" s="15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53"/>
      <c r="B36" s="15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54">
        <f>IF(ISNUMBER(H37),(SIGN(1000*($H37-$R37)+$G37-$Q37)+1)/2,"")</f>
        <v>1</v>
      </c>
      <c r="K36" s="153"/>
      <c r="L36" s="15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54">
        <f>IF(ISNUMBER($I36),1-$I36,"")</f>
        <v>0</v>
      </c>
    </row>
    <row r="37" spans="1:19" ht="15.75" customHeight="1">
      <c r="A37" s="155">
        <v>3734</v>
      </c>
      <c r="B37" s="155"/>
      <c r="C37" s="27" t="s">
        <v>17</v>
      </c>
      <c r="D37" s="28">
        <f>IF(ISNUMBER($G37),SUM(D33:D36),"")</f>
        <v>312</v>
      </c>
      <c r="E37" s="29">
        <f>IF(ISNUMBER($G37),SUM(E33:E36),"")</f>
        <v>130</v>
      </c>
      <c r="F37" s="29">
        <f>IF(ISNUMBER($G37),SUM(F33:F36),"")</f>
        <v>3</v>
      </c>
      <c r="G37" s="30">
        <f>IF(SUM($G33:$G36)+SUM($Q33:$Q36)&gt;0,SUM(G33:G36),"")</f>
        <v>442</v>
      </c>
      <c r="H37" s="28">
        <f>IF(ISNUMBER($G37),SUM(H33:H36),"")</f>
        <v>1</v>
      </c>
      <c r="I37" s="154"/>
      <c r="K37" s="155">
        <v>1914</v>
      </c>
      <c r="L37" s="155"/>
      <c r="M37" s="27" t="s">
        <v>17</v>
      </c>
      <c r="N37" s="28">
        <f>IF(ISNUMBER($G37),SUM(N33:N36),"")</f>
        <v>297</v>
      </c>
      <c r="O37" s="29">
        <f>IF(ISNUMBER($G37),SUM(O33:O36),"")</f>
        <v>143</v>
      </c>
      <c r="P37" s="29">
        <f>IF(ISNUMBER($G37),SUM(P33:P36),"")</f>
        <v>1</v>
      </c>
      <c r="Q37" s="30">
        <f>IF(SUM($G33:$G36)+SUM($Q33:$Q36)&gt;0,SUM(Q33:Q36),"")</f>
        <v>440</v>
      </c>
      <c r="R37" s="28">
        <f>IF(ISNUMBER($G37),SUM(R33:R36),"")</f>
        <v>1</v>
      </c>
      <c r="S37" s="154"/>
    </row>
    <row r="38" ht="4.5" customHeight="1"/>
    <row r="39" spans="1:19" ht="19.5" customHeight="1">
      <c r="A39" s="31"/>
      <c r="B39" s="32"/>
      <c r="C39" s="33" t="s">
        <v>42</v>
      </c>
      <c r="D39" s="34">
        <f>IF(ISNUMBER($G39),SUM(D12,D17,D22,D27,D32,D37),"")</f>
        <v>1783</v>
      </c>
      <c r="E39" s="35">
        <f>IF(ISNUMBER($G39),SUM(E12,E17,E22,E27,E32,E37),"")</f>
        <v>882</v>
      </c>
      <c r="F39" s="35">
        <f>IF(ISNUMBER($G39),SUM(F12,F17,F22,F27,F32,F37),"")</f>
        <v>22</v>
      </c>
      <c r="G39" s="36">
        <f>IF(SUM($G$8:$G$37)+SUM($Q$8:$Q$37)&gt;0,SUM(G12,G17,G22,G27,G32,G37),"")</f>
        <v>2665</v>
      </c>
      <c r="H39" s="37">
        <f>IF(SUM($G$8:$G$37)+SUM($Q$8:$Q$37)&gt;0,SUM(H12,H17,H22,H27,H32,H37),"")</f>
        <v>7.5</v>
      </c>
      <c r="I39" s="26">
        <f>IF(ISNUMBER($G39),(SIGN($G39-$Q39)+1)/IF(COUNT(I$11,I$16,I$21,I$26,I$31,I$36)&gt;3,1,2),"")</f>
        <v>2</v>
      </c>
      <c r="K39" s="31"/>
      <c r="L39" s="32"/>
      <c r="M39" s="33" t="s">
        <v>42</v>
      </c>
      <c r="N39" s="34">
        <f>IF(ISNUMBER($G39),SUM(N12,N17,N22,N27,N32,N37),"")</f>
        <v>1750</v>
      </c>
      <c r="O39" s="35">
        <f>IF(ISNUMBER($G39),SUM(O12,O17,O22,O27,O32,O37),"")</f>
        <v>803</v>
      </c>
      <c r="P39" s="35">
        <f>IF(ISNUMBER($G39),SUM(P12,P17,P22,P27,P32,P37),"")</f>
        <v>25</v>
      </c>
      <c r="Q39" s="36">
        <f>IF(SUM($G$8:$G$37)+SUM($Q$8:$Q$37)&gt;0,SUM(Q12,Q17,Q22,Q27,Q32,Q37),"")</f>
        <v>2553</v>
      </c>
      <c r="R39" s="37">
        <f>IF(SUM($G$8:$G$37)+SUM($Q$8:$Q$37)&gt;0,SUM(R12,R17,R22,R27,R32,R37),"")</f>
        <v>4.5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43</v>
      </c>
      <c r="C41" s="156" t="s">
        <v>44</v>
      </c>
      <c r="D41" s="156"/>
      <c r="E41" s="156"/>
      <c r="G41" s="157" t="s">
        <v>45</v>
      </c>
      <c r="H41" s="157"/>
      <c r="I41" s="40">
        <f>IF(ISNUMBER(I$39),SUM(I11,I16,I21,I26,I31,I36,I39),"")</f>
        <v>6</v>
      </c>
      <c r="K41" s="38"/>
      <c r="L41" s="39" t="s">
        <v>43</v>
      </c>
      <c r="M41" s="158" t="s">
        <v>46</v>
      </c>
      <c r="N41" s="158"/>
      <c r="O41" s="158"/>
      <c r="Q41" s="157" t="s">
        <v>45</v>
      </c>
      <c r="R41" s="157"/>
      <c r="S41" s="40">
        <f>IF(ISNUMBER(S$39),SUM(S11,S16,S21,S26,S31,S36,S39),"")</f>
        <v>2</v>
      </c>
    </row>
    <row r="42" spans="1:19" ht="18" customHeight="1">
      <c r="A42" s="38"/>
      <c r="B42" s="39" t="s">
        <v>47</v>
      </c>
      <c r="C42" s="159"/>
      <c r="D42" s="159"/>
      <c r="E42" s="159"/>
      <c r="G42" s="41"/>
      <c r="H42" s="41"/>
      <c r="I42" s="41"/>
      <c r="K42" s="38"/>
      <c r="L42" s="39" t="s">
        <v>47</v>
      </c>
      <c r="M42" s="159"/>
      <c r="N42" s="159"/>
      <c r="O42" s="159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60" t="s">
        <v>50</v>
      </c>
      <c r="D43" s="160"/>
      <c r="E43" s="160"/>
      <c r="F43" s="160"/>
      <c r="G43" s="160"/>
      <c r="H43" s="160"/>
      <c r="I43" s="39"/>
      <c r="J43" s="39"/>
      <c r="K43" s="39" t="s">
        <v>51</v>
      </c>
      <c r="L43" s="160" t="s">
        <v>52</v>
      </c>
      <c r="M43" s="160"/>
      <c r="O43" s="39" t="s">
        <v>47</v>
      </c>
      <c r="P43" s="161"/>
      <c r="Q43" s="161"/>
      <c r="R43" s="161"/>
      <c r="S43" s="161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 Meteor Praha B  – Mladá Boleslav</v>
      </c>
    </row>
    <row r="46" spans="2:11" ht="19.5" customHeight="1">
      <c r="B46" s="2" t="s">
        <v>53</v>
      </c>
      <c r="C46" s="162">
        <v>0.729166666666667</v>
      </c>
      <c r="D46" s="162"/>
      <c r="I46" s="2" t="s">
        <v>54</v>
      </c>
      <c r="J46" s="163">
        <v>22</v>
      </c>
      <c r="K46" s="163"/>
    </row>
    <row r="47" spans="2:19" ht="19.5" customHeight="1">
      <c r="B47" s="2" t="s">
        <v>55</v>
      </c>
      <c r="C47" s="164">
        <v>0.9305555555555555</v>
      </c>
      <c r="D47" s="164"/>
      <c r="I47" s="2" t="s">
        <v>56</v>
      </c>
      <c r="J47" s="165">
        <v>2</v>
      </c>
      <c r="K47" s="165"/>
      <c r="P47" s="2" t="s">
        <v>57</v>
      </c>
      <c r="Q47" s="166">
        <v>42965</v>
      </c>
      <c r="R47" s="166"/>
      <c r="S47" s="166"/>
    </row>
    <row r="48" ht="9.75" customHeight="1"/>
    <row r="49" spans="1:19" ht="15" customHeight="1">
      <c r="A49" s="167" t="s">
        <v>58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</row>
    <row r="50" spans="1:19" ht="81" customHeight="1">
      <c r="A50" s="168" t="s">
        <v>59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</row>
    <row r="51" ht="4.5" customHeight="1"/>
    <row r="52" spans="1:19" ht="15" customHeight="1">
      <c r="A52" s="167" t="s">
        <v>60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>
      <c r="A57" s="62"/>
      <c r="B57" s="169"/>
      <c r="C57" s="169"/>
      <c r="D57" s="63"/>
      <c r="E57" s="169"/>
      <c r="F57" s="169"/>
      <c r="G57" s="169"/>
      <c r="H57" s="169"/>
      <c r="I57" s="63"/>
      <c r="J57" s="44"/>
      <c r="K57" s="64"/>
      <c r="L57" s="169"/>
      <c r="M57" s="169"/>
      <c r="N57" s="63"/>
      <c r="O57" s="169"/>
      <c r="P57" s="169"/>
      <c r="Q57" s="169"/>
      <c r="R57" s="169"/>
      <c r="S57" s="65"/>
    </row>
    <row r="58" spans="1:19" ht="21" customHeight="1">
      <c r="A58" s="62"/>
      <c r="B58" s="169"/>
      <c r="C58" s="169"/>
      <c r="D58" s="63"/>
      <c r="E58" s="169"/>
      <c r="F58" s="169"/>
      <c r="G58" s="169"/>
      <c r="H58" s="169"/>
      <c r="I58" s="63"/>
      <c r="J58" s="44"/>
      <c r="K58" s="64"/>
      <c r="L58" s="169"/>
      <c r="M58" s="169"/>
      <c r="N58" s="63"/>
      <c r="O58" s="169"/>
      <c r="P58" s="169"/>
      <c r="Q58" s="169"/>
      <c r="R58" s="169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70" t="s">
        <v>66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</row>
    <row r="62" spans="1:19" ht="81" customHeight="1">
      <c r="A62" s="171" t="s">
        <v>67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ht="4.5" customHeight="1"/>
    <row r="64" spans="1:19" ht="15" customHeight="1">
      <c r="A64" s="167" t="s">
        <v>68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1:19" ht="81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</row>
    <row r="66" spans="1:8" ht="30" customHeight="1">
      <c r="A66" s="69"/>
      <c r="B66" s="70" t="s">
        <v>69</v>
      </c>
      <c r="C66" s="172" t="s">
        <v>70</v>
      </c>
      <c r="D66" s="172"/>
      <c r="E66" s="172"/>
      <c r="F66" s="172"/>
      <c r="G66" s="172"/>
      <c r="H66" s="172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date" allowBlank="1" showErrorMessage="1" sqref="Q1:S1">
      <formula1>36526</formula1>
      <formula2>73050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 customHeight="1">
      <c r="B1" s="173" t="s">
        <v>0</v>
      </c>
      <c r="C1" s="173"/>
      <c r="D1" s="174" t="s">
        <v>1</v>
      </c>
      <c r="E1" s="174"/>
      <c r="F1" s="174"/>
      <c r="G1" s="174"/>
      <c r="H1" s="174"/>
      <c r="I1" s="174"/>
      <c r="K1" s="72" t="s">
        <v>2</v>
      </c>
      <c r="L1" s="175" t="s">
        <v>71</v>
      </c>
      <c r="M1" s="175"/>
      <c r="N1" s="175"/>
      <c r="O1" s="176" t="s">
        <v>4</v>
      </c>
      <c r="P1" s="176"/>
      <c r="Q1" s="177">
        <v>42810</v>
      </c>
      <c r="R1" s="177"/>
      <c r="S1" s="177"/>
    </row>
    <row r="2" spans="2:3" ht="6" customHeight="1">
      <c r="B2" s="173"/>
      <c r="C2" s="173"/>
    </row>
    <row r="3" spans="1:19" ht="19.5" customHeight="1">
      <c r="A3" s="73" t="s">
        <v>5</v>
      </c>
      <c r="B3" s="178" t="s">
        <v>72</v>
      </c>
      <c r="C3" s="178"/>
      <c r="D3" s="178"/>
      <c r="E3" s="178"/>
      <c r="F3" s="178"/>
      <c r="G3" s="178"/>
      <c r="H3" s="178"/>
      <c r="I3" s="178"/>
      <c r="K3" s="73" t="s">
        <v>7</v>
      </c>
      <c r="L3" s="178" t="s">
        <v>73</v>
      </c>
      <c r="M3" s="178"/>
      <c r="N3" s="178"/>
      <c r="O3" s="178"/>
      <c r="P3" s="178"/>
      <c r="Q3" s="178"/>
      <c r="R3" s="178"/>
      <c r="S3" s="178"/>
    </row>
    <row r="4" ht="4.5" customHeight="1"/>
    <row r="5" spans="1:19" ht="12.75" customHeight="1">
      <c r="A5" s="179" t="s">
        <v>9</v>
      </c>
      <c r="B5" s="179"/>
      <c r="C5" s="180" t="s">
        <v>10</v>
      </c>
      <c r="D5" s="181" t="s">
        <v>11</v>
      </c>
      <c r="E5" s="181"/>
      <c r="F5" s="181"/>
      <c r="G5" s="181"/>
      <c r="H5" s="182" t="s">
        <v>12</v>
      </c>
      <c r="I5" s="182"/>
      <c r="K5" s="179" t="s">
        <v>9</v>
      </c>
      <c r="L5" s="179"/>
      <c r="M5" s="180" t="s">
        <v>10</v>
      </c>
      <c r="N5" s="181" t="s">
        <v>11</v>
      </c>
      <c r="O5" s="181"/>
      <c r="P5" s="181"/>
      <c r="Q5" s="181"/>
      <c r="R5" s="182" t="s">
        <v>12</v>
      </c>
      <c r="S5" s="182"/>
    </row>
    <row r="6" spans="1:19" ht="12.75" customHeight="1">
      <c r="A6" s="183" t="s">
        <v>13</v>
      </c>
      <c r="B6" s="183"/>
      <c r="C6" s="180"/>
      <c r="D6" s="74" t="s">
        <v>14</v>
      </c>
      <c r="E6" s="75" t="s">
        <v>15</v>
      </c>
      <c r="F6" s="75" t="s">
        <v>16</v>
      </c>
      <c r="G6" s="76" t="s">
        <v>17</v>
      </c>
      <c r="H6" s="77" t="s">
        <v>18</v>
      </c>
      <c r="I6" s="78" t="s">
        <v>19</v>
      </c>
      <c r="K6" s="183" t="s">
        <v>13</v>
      </c>
      <c r="L6" s="183"/>
      <c r="M6" s="180"/>
      <c r="N6" s="74" t="s">
        <v>14</v>
      </c>
      <c r="O6" s="75" t="s">
        <v>15</v>
      </c>
      <c r="P6" s="75" t="s">
        <v>16</v>
      </c>
      <c r="Q6" s="76" t="s">
        <v>17</v>
      </c>
      <c r="R6" s="77" t="s">
        <v>18</v>
      </c>
      <c r="S6" s="78" t="s">
        <v>19</v>
      </c>
    </row>
    <row r="7" spans="1:12" ht="4.5" customHeight="1">
      <c r="A7" s="79"/>
      <c r="B7" s="79"/>
      <c r="K7" s="79"/>
      <c r="L7" s="79"/>
    </row>
    <row r="8" spans="1:19" ht="12.75" customHeight="1">
      <c r="A8" s="184" t="s">
        <v>74</v>
      </c>
      <c r="B8" s="184"/>
      <c r="C8" s="80">
        <v>1</v>
      </c>
      <c r="D8" s="81">
        <v>140</v>
      </c>
      <c r="E8" s="82">
        <v>71</v>
      </c>
      <c r="F8" s="82">
        <v>1</v>
      </c>
      <c r="G8" s="83">
        <f>IF(AND(ISBLANK(D8),ISBLANK(E8)),"",D8+E8)</f>
        <v>211</v>
      </c>
      <c r="H8" s="84">
        <f>IF(OR(ISNUMBER($G8),ISNUMBER($Q8)),(SIGN(N($G8)-N($Q8))+1)/2,"")</f>
        <v>0</v>
      </c>
      <c r="I8" s="85"/>
      <c r="K8" s="184" t="s">
        <v>75</v>
      </c>
      <c r="L8" s="184"/>
      <c r="M8" s="80">
        <v>1</v>
      </c>
      <c r="N8" s="81">
        <v>158</v>
      </c>
      <c r="O8" s="82">
        <v>80</v>
      </c>
      <c r="P8" s="82">
        <v>2</v>
      </c>
      <c r="Q8" s="83">
        <f>IF(AND(ISBLANK(N8),ISBLANK(O8)),"",N8+O8)</f>
        <v>238</v>
      </c>
      <c r="R8" s="84">
        <f>IF(ISNUMBER($H8),1-$H8,"")</f>
        <v>1</v>
      </c>
      <c r="S8" s="85"/>
    </row>
    <row r="9" spans="1:19" ht="12.75" customHeight="1">
      <c r="A9" s="184"/>
      <c r="B9" s="184"/>
      <c r="C9" s="86">
        <v>2</v>
      </c>
      <c r="D9" s="87">
        <v>133</v>
      </c>
      <c r="E9" s="88">
        <v>90</v>
      </c>
      <c r="F9" s="88">
        <v>0</v>
      </c>
      <c r="G9" s="89">
        <f>IF(AND(ISBLANK(D9),ISBLANK(E9)),"",D9+E9)</f>
        <v>223</v>
      </c>
      <c r="H9" s="90">
        <f>IF(OR(ISNUMBER($G9),ISNUMBER($Q9)),(SIGN(N($G9)-N($Q9))+1)/2,"")</f>
        <v>1</v>
      </c>
      <c r="I9" s="85"/>
      <c r="K9" s="184"/>
      <c r="L9" s="184"/>
      <c r="M9" s="86">
        <v>2</v>
      </c>
      <c r="N9" s="87">
        <v>131</v>
      </c>
      <c r="O9" s="88">
        <v>71</v>
      </c>
      <c r="P9" s="88">
        <v>2</v>
      </c>
      <c r="Q9" s="89">
        <f>IF(AND(ISBLANK(N9),ISBLANK(O9)),"",N9+O9)</f>
        <v>202</v>
      </c>
      <c r="R9" s="90">
        <f>IF(ISNUMBER($H9),1-$H9,"")</f>
        <v>0</v>
      </c>
      <c r="S9" s="85"/>
    </row>
    <row r="10" spans="1:19" ht="12.75" customHeight="1">
      <c r="A10" s="185" t="s">
        <v>76</v>
      </c>
      <c r="B10" s="185"/>
      <c r="C10" s="86">
        <v>3</v>
      </c>
      <c r="D10" s="87"/>
      <c r="E10" s="88"/>
      <c r="F10" s="88"/>
      <c r="G10" s="89">
        <f>IF(AND(ISBLANK(D10),ISBLANK(E10)),"",D10+E10)</f>
      </c>
      <c r="H10" s="90">
        <f>IF(OR(ISNUMBER($G10),ISNUMBER($Q10)),(SIGN(N($G10)-N($Q10))+1)/2,"")</f>
      </c>
      <c r="I10" s="85"/>
      <c r="K10" s="185" t="s">
        <v>39</v>
      </c>
      <c r="L10" s="185"/>
      <c r="M10" s="86">
        <v>3</v>
      </c>
      <c r="N10" s="87"/>
      <c r="O10" s="88"/>
      <c r="P10" s="88"/>
      <c r="Q10" s="89">
        <f>IF(AND(ISBLANK(N10),ISBLANK(O10)),"",N10+O10)</f>
      </c>
      <c r="R10" s="90">
        <f>IF(ISNUMBER($H10),1-$H10,"")</f>
      </c>
      <c r="S10" s="85"/>
    </row>
    <row r="11" spans="1:19" ht="12.75" customHeight="1">
      <c r="A11" s="185"/>
      <c r="B11" s="185"/>
      <c r="C11" s="91">
        <v>4</v>
      </c>
      <c r="D11" s="92"/>
      <c r="E11" s="93"/>
      <c r="F11" s="93"/>
      <c r="G11" s="94">
        <f>IF(AND(ISBLANK(D11),ISBLANK(E11)),"",D11+E11)</f>
      </c>
      <c r="H11" s="95">
        <f>IF(OR(ISNUMBER($G11),ISNUMBER($Q11)),(SIGN(N($G11)-N($Q11))+1)/2,"")</f>
      </c>
      <c r="I11" s="186">
        <f>IF(ISNUMBER(H12),(SIGN(1000*($H12-$R12)+$G12-$Q12)+1)/2,"")</f>
        <v>0</v>
      </c>
      <c r="K11" s="185"/>
      <c r="L11" s="185"/>
      <c r="M11" s="91">
        <v>4</v>
      </c>
      <c r="N11" s="92"/>
      <c r="O11" s="93"/>
      <c r="P11" s="93"/>
      <c r="Q11" s="94">
        <f>IF(AND(ISBLANK(N11),ISBLANK(O11)),"",N11+O11)</f>
      </c>
      <c r="R11" s="95">
        <f>IF(ISNUMBER($H11),1-$H11,"")</f>
      </c>
      <c r="S11" s="186">
        <f>IF(ISNUMBER($I11),1-$I11,"")</f>
        <v>1</v>
      </c>
    </row>
    <row r="12" spans="1:19" ht="15.75" customHeight="1">
      <c r="A12" s="187">
        <v>12577</v>
      </c>
      <c r="B12" s="187"/>
      <c r="C12" s="97" t="s">
        <v>17</v>
      </c>
      <c r="D12" s="98">
        <f>IF(ISNUMBER($G12),SUM(D8:D11),"")</f>
        <v>273</v>
      </c>
      <c r="E12" s="99">
        <f>IF(ISNUMBER($G12),SUM(E8:E11),"")</f>
        <v>161</v>
      </c>
      <c r="F12" s="99">
        <f>IF(ISNUMBER($G12),SUM(F8:F11),"")</f>
        <v>1</v>
      </c>
      <c r="G12" s="100">
        <f>IF(SUM($G8:$G11)+SUM($Q8:$Q11)&gt;0,SUM(G8:G11),"")</f>
        <v>434</v>
      </c>
      <c r="H12" s="98">
        <f>IF(ISNUMBER($G12),SUM(H8:H11),"")</f>
        <v>1</v>
      </c>
      <c r="I12" s="186"/>
      <c r="K12" s="187">
        <v>19713</v>
      </c>
      <c r="L12" s="187"/>
      <c r="M12" s="97" t="s">
        <v>17</v>
      </c>
      <c r="N12" s="98">
        <f>IF(ISNUMBER($G12),SUM(N8:N11),"")</f>
        <v>289</v>
      </c>
      <c r="O12" s="99">
        <f>IF(ISNUMBER($G12),SUM(O8:O11),"")</f>
        <v>151</v>
      </c>
      <c r="P12" s="99">
        <f>IF(ISNUMBER($G12),SUM(P8:P11),"")</f>
        <v>4</v>
      </c>
      <c r="Q12" s="100">
        <f>IF(SUM($G8:$G11)+SUM($Q8:$Q11)&gt;0,SUM(Q8:Q11),"")</f>
        <v>440</v>
      </c>
      <c r="R12" s="98">
        <f>IF(ISNUMBER($G12),SUM(R8:R11),"")</f>
        <v>1</v>
      </c>
      <c r="S12" s="186"/>
    </row>
    <row r="13" spans="1:19" ht="12.75" customHeight="1">
      <c r="A13" s="184" t="s">
        <v>77</v>
      </c>
      <c r="B13" s="184"/>
      <c r="C13" s="80">
        <v>1</v>
      </c>
      <c r="D13" s="81">
        <v>143</v>
      </c>
      <c r="E13" s="82">
        <v>44</v>
      </c>
      <c r="F13" s="82">
        <v>2</v>
      </c>
      <c r="G13" s="83">
        <f>IF(AND(ISBLANK(D13),ISBLANK(E13)),"",D13+E13)</f>
        <v>187</v>
      </c>
      <c r="H13" s="84">
        <f>IF(OR(ISNUMBER($G13),ISNUMBER($Q13)),(SIGN(N($G13)-N($Q13))+1)/2,"")</f>
        <v>0</v>
      </c>
      <c r="I13" s="85"/>
      <c r="K13" s="184" t="s">
        <v>78</v>
      </c>
      <c r="L13" s="184"/>
      <c r="M13" s="80">
        <v>1</v>
      </c>
      <c r="N13" s="81">
        <v>142</v>
      </c>
      <c r="O13" s="82">
        <v>81</v>
      </c>
      <c r="P13" s="82">
        <v>2</v>
      </c>
      <c r="Q13" s="83">
        <f>IF(AND(ISBLANK(N13),ISBLANK(O13)),"",N13+O13)</f>
        <v>223</v>
      </c>
      <c r="R13" s="84">
        <f>IF(ISNUMBER($H13),1-$H13,"")</f>
        <v>1</v>
      </c>
      <c r="S13" s="85"/>
    </row>
    <row r="14" spans="1:19" ht="12.75" customHeight="1">
      <c r="A14" s="184"/>
      <c r="B14" s="184"/>
      <c r="C14" s="86">
        <v>2</v>
      </c>
      <c r="D14" s="87">
        <v>146</v>
      </c>
      <c r="E14" s="88">
        <v>80</v>
      </c>
      <c r="F14" s="88">
        <v>1</v>
      </c>
      <c r="G14" s="89">
        <f>IF(AND(ISBLANK(D14),ISBLANK(E14)),"",D14+E14)</f>
        <v>226</v>
      </c>
      <c r="H14" s="90">
        <f>IF(OR(ISNUMBER($G14),ISNUMBER($Q14)),(SIGN(N($G14)-N($Q14))+1)/2,"")</f>
        <v>1</v>
      </c>
      <c r="I14" s="85"/>
      <c r="K14" s="184"/>
      <c r="L14" s="184"/>
      <c r="M14" s="86">
        <v>2</v>
      </c>
      <c r="N14" s="87">
        <v>154</v>
      </c>
      <c r="O14" s="88">
        <v>58</v>
      </c>
      <c r="P14" s="88">
        <v>6</v>
      </c>
      <c r="Q14" s="89">
        <f>IF(AND(ISBLANK(N14),ISBLANK(O14)),"",N14+O14)</f>
        <v>212</v>
      </c>
      <c r="R14" s="90">
        <f>IF(ISNUMBER($H14),1-$H14,"")</f>
        <v>0</v>
      </c>
      <c r="S14" s="85"/>
    </row>
    <row r="15" spans="1:19" ht="12.75" customHeight="1">
      <c r="A15" s="185" t="s">
        <v>79</v>
      </c>
      <c r="B15" s="185"/>
      <c r="C15" s="86">
        <v>3</v>
      </c>
      <c r="D15" s="87"/>
      <c r="E15" s="88"/>
      <c r="F15" s="88"/>
      <c r="G15" s="89">
        <f>IF(AND(ISBLANK(D15),ISBLANK(E15)),"",D15+E15)</f>
      </c>
      <c r="H15" s="90">
        <f>IF(OR(ISNUMBER($G15),ISNUMBER($Q15)),(SIGN(N($G15)-N($Q15))+1)/2,"")</f>
      </c>
      <c r="I15" s="85"/>
      <c r="K15" s="185" t="s">
        <v>80</v>
      </c>
      <c r="L15" s="185"/>
      <c r="M15" s="86">
        <v>3</v>
      </c>
      <c r="N15" s="87"/>
      <c r="O15" s="88"/>
      <c r="P15" s="88"/>
      <c r="Q15" s="89">
        <f>IF(AND(ISBLANK(N15),ISBLANK(O15)),"",N15+O15)</f>
      </c>
      <c r="R15" s="90">
        <f>IF(ISNUMBER($H15),1-$H15,"")</f>
      </c>
      <c r="S15" s="85"/>
    </row>
    <row r="16" spans="1:19" ht="12.75" customHeight="1">
      <c r="A16" s="185"/>
      <c r="B16" s="185"/>
      <c r="C16" s="91">
        <v>4</v>
      </c>
      <c r="D16" s="92"/>
      <c r="E16" s="93"/>
      <c r="F16" s="93"/>
      <c r="G16" s="94">
        <f>IF(AND(ISBLANK(D16),ISBLANK(E16)),"",D16+E16)</f>
      </c>
      <c r="H16" s="95">
        <f>IF(OR(ISNUMBER($G16),ISNUMBER($Q16)),(SIGN(N($G16)-N($Q16))+1)/2,"")</f>
      </c>
      <c r="I16" s="186">
        <f>IF(ISNUMBER(H17),(SIGN(1000*($H17-$R17)+$G17-$Q17)+1)/2,"")</f>
        <v>0</v>
      </c>
      <c r="K16" s="185"/>
      <c r="L16" s="185"/>
      <c r="M16" s="91">
        <v>4</v>
      </c>
      <c r="N16" s="92"/>
      <c r="O16" s="93"/>
      <c r="P16" s="93"/>
      <c r="Q16" s="94">
        <f>IF(AND(ISBLANK(N16),ISBLANK(O16)),"",N16+O16)</f>
      </c>
      <c r="R16" s="95">
        <f>IF(ISNUMBER($H16),1-$H16,"")</f>
      </c>
      <c r="S16" s="186">
        <f>IF(ISNUMBER($I16),1-$I16,"")</f>
        <v>1</v>
      </c>
    </row>
    <row r="17" spans="1:19" ht="15.75" customHeight="1">
      <c r="A17" s="187">
        <v>17094</v>
      </c>
      <c r="B17" s="187"/>
      <c r="C17" s="97" t="s">
        <v>17</v>
      </c>
      <c r="D17" s="98">
        <f>IF(ISNUMBER($G17),SUM(D13:D16),"")</f>
        <v>289</v>
      </c>
      <c r="E17" s="99">
        <f>IF(ISNUMBER($G17),SUM(E13:E16),"")</f>
        <v>124</v>
      </c>
      <c r="F17" s="99">
        <f>IF(ISNUMBER($G17),SUM(F13:F16),"")</f>
        <v>3</v>
      </c>
      <c r="G17" s="100">
        <f>IF(SUM($G13:$G16)+SUM($Q13:$Q16)&gt;0,SUM(G13:G16),"")</f>
        <v>413</v>
      </c>
      <c r="H17" s="98">
        <f>IF(ISNUMBER($G17),SUM(H13:H16),"")</f>
        <v>1</v>
      </c>
      <c r="I17" s="186"/>
      <c r="K17" s="187">
        <v>5654</v>
      </c>
      <c r="L17" s="187"/>
      <c r="M17" s="97" t="s">
        <v>17</v>
      </c>
      <c r="N17" s="98">
        <f>IF(ISNUMBER($G17),SUM(N13:N16),"")</f>
        <v>296</v>
      </c>
      <c r="O17" s="99">
        <f>IF(ISNUMBER($G17),SUM(O13:O16),"")</f>
        <v>139</v>
      </c>
      <c r="P17" s="99">
        <f>IF(ISNUMBER($G17),SUM(P13:P16),"")</f>
        <v>8</v>
      </c>
      <c r="Q17" s="100">
        <f>IF(SUM($G13:$G16)+SUM($Q13:$Q16)&gt;0,SUM(Q13:Q16),"")</f>
        <v>435</v>
      </c>
      <c r="R17" s="98">
        <f>IF(ISNUMBER($G17),SUM(R13:R16),"")</f>
        <v>1</v>
      </c>
      <c r="S17" s="186"/>
    </row>
    <row r="18" spans="1:19" ht="12.75" customHeight="1">
      <c r="A18" s="184" t="s">
        <v>81</v>
      </c>
      <c r="B18" s="184"/>
      <c r="C18" s="80">
        <v>1</v>
      </c>
      <c r="D18" s="81">
        <v>142</v>
      </c>
      <c r="E18" s="82">
        <v>72</v>
      </c>
      <c r="F18" s="82">
        <v>1</v>
      </c>
      <c r="G18" s="83">
        <f>IF(AND(ISBLANK(D18),ISBLANK(E18)),"",D18+E18)</f>
        <v>214</v>
      </c>
      <c r="H18" s="84">
        <f>IF(OR(ISNUMBER($G18),ISNUMBER($Q18)),(SIGN(N($G18)-N($Q18))+1)/2,"")</f>
        <v>0</v>
      </c>
      <c r="I18" s="85"/>
      <c r="K18" s="184" t="s">
        <v>82</v>
      </c>
      <c r="L18" s="184"/>
      <c r="M18" s="80">
        <v>1</v>
      </c>
      <c r="N18" s="81">
        <v>151</v>
      </c>
      <c r="O18" s="82">
        <v>80</v>
      </c>
      <c r="P18" s="82">
        <v>3</v>
      </c>
      <c r="Q18" s="83">
        <f>IF(AND(ISBLANK(N18),ISBLANK(O18)),"",N18+O18)</f>
        <v>231</v>
      </c>
      <c r="R18" s="84">
        <f>IF(ISNUMBER($H18),1-$H18,"")</f>
        <v>1</v>
      </c>
      <c r="S18" s="85"/>
    </row>
    <row r="19" spans="1:19" ht="12.75" customHeight="1">
      <c r="A19" s="184"/>
      <c r="B19" s="184"/>
      <c r="C19" s="86">
        <v>2</v>
      </c>
      <c r="D19" s="87">
        <v>147</v>
      </c>
      <c r="E19" s="88">
        <v>63</v>
      </c>
      <c r="F19" s="88">
        <v>0</v>
      </c>
      <c r="G19" s="89">
        <f>IF(AND(ISBLANK(D19),ISBLANK(E19)),"",D19+E19)</f>
        <v>210</v>
      </c>
      <c r="H19" s="90">
        <f>IF(OR(ISNUMBER($G19),ISNUMBER($Q19)),(SIGN(N($G19)-N($Q19))+1)/2,"")</f>
        <v>0</v>
      </c>
      <c r="I19" s="85"/>
      <c r="K19" s="184"/>
      <c r="L19" s="184"/>
      <c r="M19" s="86">
        <v>2</v>
      </c>
      <c r="N19" s="87">
        <v>152</v>
      </c>
      <c r="O19" s="88">
        <v>79</v>
      </c>
      <c r="P19" s="88">
        <v>1</v>
      </c>
      <c r="Q19" s="89">
        <f>IF(AND(ISBLANK(N19),ISBLANK(O19)),"",N19+O19)</f>
        <v>231</v>
      </c>
      <c r="R19" s="90">
        <f>IF(ISNUMBER($H19),1-$H19,"")</f>
        <v>1</v>
      </c>
      <c r="S19" s="85"/>
    </row>
    <row r="20" spans="1:19" ht="12.75" customHeight="1">
      <c r="A20" s="185" t="s">
        <v>83</v>
      </c>
      <c r="B20" s="185"/>
      <c r="C20" s="86">
        <v>3</v>
      </c>
      <c r="D20" s="87"/>
      <c r="E20" s="88"/>
      <c r="F20" s="88"/>
      <c r="G20" s="89">
        <f>IF(AND(ISBLANK(D20),ISBLANK(E20)),"",D20+E20)</f>
      </c>
      <c r="H20" s="90">
        <f>IF(OR(ISNUMBER($G20),ISNUMBER($Q20)),(SIGN(N($G20)-N($Q20))+1)/2,"")</f>
      </c>
      <c r="I20" s="85"/>
      <c r="K20" s="185" t="s">
        <v>84</v>
      </c>
      <c r="L20" s="185"/>
      <c r="M20" s="86">
        <v>3</v>
      </c>
      <c r="N20" s="87"/>
      <c r="O20" s="88"/>
      <c r="P20" s="88"/>
      <c r="Q20" s="89">
        <f>IF(AND(ISBLANK(N20),ISBLANK(O20)),"",N20+O20)</f>
      </c>
      <c r="R20" s="90">
        <f>IF(ISNUMBER($H20),1-$H20,"")</f>
      </c>
      <c r="S20" s="85"/>
    </row>
    <row r="21" spans="1:19" ht="12.75" customHeight="1">
      <c r="A21" s="185"/>
      <c r="B21" s="185"/>
      <c r="C21" s="91">
        <v>4</v>
      </c>
      <c r="D21" s="92"/>
      <c r="E21" s="93"/>
      <c r="F21" s="93"/>
      <c r="G21" s="94">
        <f>IF(AND(ISBLANK(D21),ISBLANK(E21)),"",D21+E21)</f>
      </c>
      <c r="H21" s="95">
        <f>IF(OR(ISNUMBER($G21),ISNUMBER($Q21)),(SIGN(N($G21)-N($Q21))+1)/2,"")</f>
      </c>
      <c r="I21" s="186">
        <f>IF(ISNUMBER(H22),(SIGN(1000*($H22-$R22)+$G22-$Q22)+1)/2,"")</f>
        <v>0</v>
      </c>
      <c r="K21" s="185"/>
      <c r="L21" s="185"/>
      <c r="M21" s="91">
        <v>4</v>
      </c>
      <c r="N21" s="92"/>
      <c r="O21" s="93"/>
      <c r="P21" s="93"/>
      <c r="Q21" s="94">
        <f>IF(AND(ISBLANK(N21),ISBLANK(O21)),"",N21+O21)</f>
      </c>
      <c r="R21" s="95">
        <f>IF(ISNUMBER($H21),1-$H21,"")</f>
      </c>
      <c r="S21" s="186">
        <f>IF(ISNUMBER($I21),1-$I21,"")</f>
        <v>1</v>
      </c>
    </row>
    <row r="22" spans="1:19" ht="15.75" customHeight="1">
      <c r="A22" s="187">
        <v>15286</v>
      </c>
      <c r="B22" s="187"/>
      <c r="C22" s="97" t="s">
        <v>17</v>
      </c>
      <c r="D22" s="98">
        <f>IF(ISNUMBER($G22),SUM(D18:D21),"")</f>
        <v>289</v>
      </c>
      <c r="E22" s="99">
        <f>IF(ISNUMBER($G22),SUM(E18:E21),"")</f>
        <v>135</v>
      </c>
      <c r="F22" s="99">
        <f>IF(ISNUMBER($G22),SUM(F18:F21),"")</f>
        <v>1</v>
      </c>
      <c r="G22" s="100">
        <f>IF(SUM($G18:$G21)+SUM($Q18:$Q21)&gt;0,SUM(G18:G21),"")</f>
        <v>424</v>
      </c>
      <c r="H22" s="98">
        <f>IF(ISNUMBER($G22),SUM(H18:H21),"")</f>
        <v>0</v>
      </c>
      <c r="I22" s="186"/>
      <c r="K22" s="187">
        <v>1134</v>
      </c>
      <c r="L22" s="187"/>
      <c r="M22" s="97" t="s">
        <v>17</v>
      </c>
      <c r="N22" s="98">
        <f>IF(ISNUMBER($G22),SUM(N18:N21),"")</f>
        <v>303</v>
      </c>
      <c r="O22" s="99">
        <f>IF(ISNUMBER($G22),SUM(O18:O21),"")</f>
        <v>159</v>
      </c>
      <c r="P22" s="99">
        <f>IF(ISNUMBER($G22),SUM(P18:P21),"")</f>
        <v>4</v>
      </c>
      <c r="Q22" s="100">
        <f>IF(SUM($G18:$G21)+SUM($Q18:$Q21)&gt;0,SUM(Q18:Q21),"")</f>
        <v>462</v>
      </c>
      <c r="R22" s="98">
        <f>IF(ISNUMBER($G22),SUM(R18:R21),"")</f>
        <v>2</v>
      </c>
      <c r="S22" s="186"/>
    </row>
    <row r="23" spans="1:19" ht="12.75" customHeight="1">
      <c r="A23" s="184" t="s">
        <v>85</v>
      </c>
      <c r="B23" s="184"/>
      <c r="C23" s="80">
        <v>1</v>
      </c>
      <c r="D23" s="81">
        <v>150</v>
      </c>
      <c r="E23" s="82">
        <v>71</v>
      </c>
      <c r="F23" s="82">
        <v>3</v>
      </c>
      <c r="G23" s="83">
        <f>IF(AND(ISBLANK(D23),ISBLANK(E23)),"",D23+E23)</f>
        <v>221</v>
      </c>
      <c r="H23" s="84">
        <f>IF(OR(ISNUMBER($G23),ISNUMBER($Q23)),(SIGN(N($G23)-N($Q23))+1)/2,"")</f>
        <v>1</v>
      </c>
      <c r="I23" s="85"/>
      <c r="K23" s="184" t="s">
        <v>86</v>
      </c>
      <c r="L23" s="184"/>
      <c r="M23" s="80">
        <v>1</v>
      </c>
      <c r="N23" s="81">
        <v>153</v>
      </c>
      <c r="O23" s="82">
        <v>61</v>
      </c>
      <c r="P23" s="82">
        <v>0</v>
      </c>
      <c r="Q23" s="83">
        <f>IF(AND(ISBLANK(N23),ISBLANK(O23)),"",N23+O23)</f>
        <v>214</v>
      </c>
      <c r="R23" s="84">
        <f>IF(ISNUMBER($H23),1-$H23,"")</f>
        <v>0</v>
      </c>
      <c r="S23" s="85"/>
    </row>
    <row r="24" spans="1:19" ht="12.75" customHeight="1">
      <c r="A24" s="184"/>
      <c r="B24" s="184"/>
      <c r="C24" s="86">
        <v>2</v>
      </c>
      <c r="D24" s="87">
        <v>145</v>
      </c>
      <c r="E24" s="88">
        <v>76</v>
      </c>
      <c r="F24" s="88">
        <v>3</v>
      </c>
      <c r="G24" s="89">
        <f>IF(AND(ISBLANK(D24),ISBLANK(E24)),"",D24+E24)</f>
        <v>221</v>
      </c>
      <c r="H24" s="90">
        <f>IF(OR(ISNUMBER($G24),ISNUMBER($Q24)),(SIGN(N($G24)-N($Q24))+1)/2,"")</f>
        <v>0</v>
      </c>
      <c r="I24" s="85"/>
      <c r="K24" s="184"/>
      <c r="L24" s="184"/>
      <c r="M24" s="86">
        <v>2</v>
      </c>
      <c r="N24" s="87">
        <v>155</v>
      </c>
      <c r="O24" s="88">
        <v>78</v>
      </c>
      <c r="P24" s="88">
        <v>1</v>
      </c>
      <c r="Q24" s="89">
        <f>IF(AND(ISBLANK(N24),ISBLANK(O24)),"",N24+O24)</f>
        <v>233</v>
      </c>
      <c r="R24" s="90">
        <f>IF(ISNUMBER($H24),1-$H24,"")</f>
        <v>1</v>
      </c>
      <c r="S24" s="85"/>
    </row>
    <row r="25" spans="1:19" ht="12.75" customHeight="1">
      <c r="A25" s="185" t="s">
        <v>87</v>
      </c>
      <c r="B25" s="185"/>
      <c r="C25" s="86">
        <v>3</v>
      </c>
      <c r="D25" s="87"/>
      <c r="E25" s="88"/>
      <c r="F25" s="88"/>
      <c r="G25" s="89">
        <f>IF(AND(ISBLANK(D25),ISBLANK(E25)),"",D25+E25)</f>
      </c>
      <c r="H25" s="90">
        <f>IF(OR(ISNUMBER($G25),ISNUMBER($Q25)),(SIGN(N($G25)-N($Q25))+1)/2,"")</f>
      </c>
      <c r="I25" s="85"/>
      <c r="K25" s="185" t="s">
        <v>39</v>
      </c>
      <c r="L25" s="185"/>
      <c r="M25" s="86">
        <v>3</v>
      </c>
      <c r="N25" s="87"/>
      <c r="O25" s="88"/>
      <c r="P25" s="88"/>
      <c r="Q25" s="89">
        <f>IF(AND(ISBLANK(N25),ISBLANK(O25)),"",N25+O25)</f>
      </c>
      <c r="R25" s="90">
        <f>IF(ISNUMBER($H25),1-$H25,"")</f>
      </c>
      <c r="S25" s="85"/>
    </row>
    <row r="26" spans="1:19" ht="12.75" customHeight="1">
      <c r="A26" s="185"/>
      <c r="B26" s="185"/>
      <c r="C26" s="91">
        <v>4</v>
      </c>
      <c r="D26" s="92"/>
      <c r="E26" s="93"/>
      <c r="F26" s="93"/>
      <c r="G26" s="94">
        <f>IF(AND(ISBLANK(D26),ISBLANK(E26)),"",D26+E26)</f>
      </c>
      <c r="H26" s="95">
        <f>IF(OR(ISNUMBER($G26),ISNUMBER($Q26)),(SIGN(N($G26)-N($Q26))+1)/2,"")</f>
      </c>
      <c r="I26" s="186">
        <f>IF(ISNUMBER(H27),(SIGN(1000*($H27-$R27)+$G27-$Q27)+1)/2,"")</f>
        <v>0</v>
      </c>
      <c r="K26" s="185"/>
      <c r="L26" s="185"/>
      <c r="M26" s="91">
        <v>4</v>
      </c>
      <c r="N26" s="92"/>
      <c r="O26" s="93"/>
      <c r="P26" s="93"/>
      <c r="Q26" s="94">
        <f>IF(AND(ISBLANK(N26),ISBLANK(O26)),"",N26+O26)</f>
      </c>
      <c r="R26" s="95">
        <f>IF(ISNUMBER($H26),1-$H26,"")</f>
      </c>
      <c r="S26" s="186">
        <f>IF(ISNUMBER($I26),1-$I26,"")</f>
        <v>1</v>
      </c>
    </row>
    <row r="27" spans="1:19" ht="15.75" customHeight="1">
      <c r="A27" s="187">
        <v>15752</v>
      </c>
      <c r="B27" s="187"/>
      <c r="C27" s="97" t="s">
        <v>17</v>
      </c>
      <c r="D27" s="98">
        <f>IF(ISNUMBER($G27),SUM(D23:D26),"")</f>
        <v>295</v>
      </c>
      <c r="E27" s="99">
        <f>IF(ISNUMBER($G27),SUM(E23:E26),"")</f>
        <v>147</v>
      </c>
      <c r="F27" s="99">
        <f>IF(ISNUMBER($G27),SUM(F23:F26),"")</f>
        <v>6</v>
      </c>
      <c r="G27" s="100">
        <f>IF(SUM($G23:$G26)+SUM($Q23:$Q26)&gt;0,SUM(G23:G26),"")</f>
        <v>442</v>
      </c>
      <c r="H27" s="98">
        <f>IF(ISNUMBER($G27),SUM(H23:H26),"")</f>
        <v>1</v>
      </c>
      <c r="I27" s="186"/>
      <c r="K27" s="187">
        <v>1124</v>
      </c>
      <c r="L27" s="187"/>
      <c r="M27" s="97" t="s">
        <v>17</v>
      </c>
      <c r="N27" s="98">
        <f>IF(ISNUMBER($G27),SUM(N23:N26),"")</f>
        <v>308</v>
      </c>
      <c r="O27" s="99">
        <f>IF(ISNUMBER($G27),SUM(O23:O26),"")</f>
        <v>139</v>
      </c>
      <c r="P27" s="99">
        <f>IF(ISNUMBER($G27),SUM(P23:P26),"")</f>
        <v>1</v>
      </c>
      <c r="Q27" s="100">
        <f>IF(SUM($G23:$G26)+SUM($Q23:$Q26)&gt;0,SUM(Q23:Q26),"")</f>
        <v>447</v>
      </c>
      <c r="R27" s="98">
        <f>IF(ISNUMBER($G27),SUM(R23:R26),"")</f>
        <v>1</v>
      </c>
      <c r="S27" s="186"/>
    </row>
    <row r="28" spans="1:19" ht="12.75" customHeight="1">
      <c r="A28" s="184" t="s">
        <v>88</v>
      </c>
      <c r="B28" s="184"/>
      <c r="C28" s="80">
        <v>1</v>
      </c>
      <c r="D28" s="81">
        <v>134</v>
      </c>
      <c r="E28" s="82">
        <v>52</v>
      </c>
      <c r="F28" s="82">
        <v>3</v>
      </c>
      <c r="G28" s="83">
        <f>IF(AND(ISBLANK(D28),ISBLANK(E28)),"",D28+E28)</f>
        <v>186</v>
      </c>
      <c r="H28" s="84">
        <f>IF(OR(ISNUMBER($G28),ISNUMBER($Q28)),(SIGN(N($G28)-N($Q28))+1)/2,"")</f>
        <v>0</v>
      </c>
      <c r="I28" s="85"/>
      <c r="K28" s="184" t="s">
        <v>89</v>
      </c>
      <c r="L28" s="184"/>
      <c r="M28" s="80">
        <v>1</v>
      </c>
      <c r="N28" s="81">
        <v>154</v>
      </c>
      <c r="O28" s="82">
        <v>63</v>
      </c>
      <c r="P28" s="82">
        <v>4</v>
      </c>
      <c r="Q28" s="83">
        <f>IF(AND(ISBLANK(N28),ISBLANK(O28)),"",N28+O28)</f>
        <v>217</v>
      </c>
      <c r="R28" s="84">
        <f>IF(ISNUMBER($H28),1-$H28,"")</f>
        <v>1</v>
      </c>
      <c r="S28" s="85"/>
    </row>
    <row r="29" spans="1:19" ht="12.75" customHeight="1">
      <c r="A29" s="184"/>
      <c r="B29" s="184"/>
      <c r="C29" s="86">
        <v>2</v>
      </c>
      <c r="D29" s="87">
        <v>149</v>
      </c>
      <c r="E29" s="88">
        <v>70</v>
      </c>
      <c r="F29" s="88">
        <v>2</v>
      </c>
      <c r="G29" s="89">
        <f>IF(AND(ISBLANK(D29),ISBLANK(E29)),"",D29+E29)</f>
        <v>219</v>
      </c>
      <c r="H29" s="90">
        <f>IF(OR(ISNUMBER($G29),ISNUMBER($Q29)),(SIGN(N($G29)-N($Q29))+1)/2,"")</f>
        <v>1</v>
      </c>
      <c r="I29" s="85"/>
      <c r="K29" s="184"/>
      <c r="L29" s="184"/>
      <c r="M29" s="86">
        <v>2</v>
      </c>
      <c r="N29" s="87">
        <v>144</v>
      </c>
      <c r="O29" s="88">
        <v>52</v>
      </c>
      <c r="P29" s="88">
        <v>4</v>
      </c>
      <c r="Q29" s="89">
        <f>IF(AND(ISBLANK(N29),ISBLANK(O29)),"",N29+O29)</f>
        <v>196</v>
      </c>
      <c r="R29" s="90">
        <f>IF(ISNUMBER($H29),1-$H29,"")</f>
        <v>0</v>
      </c>
      <c r="S29" s="85"/>
    </row>
    <row r="30" spans="1:19" ht="12.75" customHeight="1">
      <c r="A30" s="185" t="s">
        <v>90</v>
      </c>
      <c r="B30" s="185"/>
      <c r="C30" s="86">
        <v>3</v>
      </c>
      <c r="D30" s="87"/>
      <c r="E30" s="88"/>
      <c r="F30" s="88"/>
      <c r="G30" s="89">
        <f>IF(AND(ISBLANK(D30),ISBLANK(E30)),"",D30+E30)</f>
      </c>
      <c r="H30" s="90">
        <f>IF(OR(ISNUMBER($G30),ISNUMBER($Q30)),(SIGN(N($G30)-N($Q30))+1)/2,"")</f>
      </c>
      <c r="I30" s="85"/>
      <c r="K30" s="185" t="s">
        <v>91</v>
      </c>
      <c r="L30" s="185"/>
      <c r="M30" s="86">
        <v>3</v>
      </c>
      <c r="N30" s="87"/>
      <c r="O30" s="88"/>
      <c r="P30" s="88"/>
      <c r="Q30" s="89">
        <f>IF(AND(ISBLANK(N30),ISBLANK(O30)),"",N30+O30)</f>
      </c>
      <c r="R30" s="90">
        <f>IF(ISNUMBER($H30),1-$H30,"")</f>
      </c>
      <c r="S30" s="85"/>
    </row>
    <row r="31" spans="1:19" ht="12.75" customHeight="1">
      <c r="A31" s="185"/>
      <c r="B31" s="185"/>
      <c r="C31" s="91">
        <v>4</v>
      </c>
      <c r="D31" s="92"/>
      <c r="E31" s="93"/>
      <c r="F31" s="93"/>
      <c r="G31" s="94">
        <f>IF(AND(ISBLANK(D31),ISBLANK(E31)),"",D31+E31)</f>
      </c>
      <c r="H31" s="95">
        <f>IF(OR(ISNUMBER($G31),ISNUMBER($Q31)),(SIGN(N($G31)-N($Q31))+1)/2,"")</f>
      </c>
      <c r="I31" s="186">
        <f>IF(ISNUMBER(H32),(SIGN(1000*($H32-$R32)+$G32-$Q32)+1)/2,"")</f>
        <v>0</v>
      </c>
      <c r="K31" s="185"/>
      <c r="L31" s="185"/>
      <c r="M31" s="91">
        <v>4</v>
      </c>
      <c r="N31" s="92"/>
      <c r="O31" s="93"/>
      <c r="P31" s="93"/>
      <c r="Q31" s="94">
        <f>IF(AND(ISBLANK(N31),ISBLANK(O31)),"",N31+O31)</f>
      </c>
      <c r="R31" s="95">
        <f>IF(ISNUMBER($H31),1-$H31,"")</f>
      </c>
      <c r="S31" s="186">
        <f>IF(ISNUMBER($I31),1-$I31,"")</f>
        <v>1</v>
      </c>
    </row>
    <row r="32" spans="1:19" ht="15.75" customHeight="1">
      <c r="A32" s="187">
        <v>4982</v>
      </c>
      <c r="B32" s="187"/>
      <c r="C32" s="97" t="s">
        <v>17</v>
      </c>
      <c r="D32" s="98">
        <f>IF(ISNUMBER($G32),SUM(D28:D31),"")</f>
        <v>283</v>
      </c>
      <c r="E32" s="99">
        <f>IF(ISNUMBER($G32),SUM(E28:E31),"")</f>
        <v>122</v>
      </c>
      <c r="F32" s="99">
        <f>IF(ISNUMBER($G32),SUM(F28:F31),"")</f>
        <v>5</v>
      </c>
      <c r="G32" s="100">
        <f>IF(SUM($G28:$G31)+SUM($Q28:$Q31)&gt;0,SUM(G28:G31),"")</f>
        <v>405</v>
      </c>
      <c r="H32" s="98">
        <f>IF(ISNUMBER($G32),SUM(H28:H31),"")</f>
        <v>1</v>
      </c>
      <c r="I32" s="186"/>
      <c r="K32" s="187">
        <v>17026</v>
      </c>
      <c r="L32" s="187"/>
      <c r="M32" s="97" t="s">
        <v>17</v>
      </c>
      <c r="N32" s="98">
        <f>IF(ISNUMBER($G32),SUM(N28:N31),"")</f>
        <v>298</v>
      </c>
      <c r="O32" s="99">
        <f>IF(ISNUMBER($G32),SUM(O28:O31),"")</f>
        <v>115</v>
      </c>
      <c r="P32" s="99">
        <f>IF(ISNUMBER($G32),SUM(P28:P31),"")</f>
        <v>8</v>
      </c>
      <c r="Q32" s="100">
        <f>IF(SUM($G28:$G31)+SUM($Q28:$Q31)&gt;0,SUM(Q28:Q31),"")</f>
        <v>413</v>
      </c>
      <c r="R32" s="98">
        <f>IF(ISNUMBER($G32),SUM(R28:R31),"")</f>
        <v>1</v>
      </c>
      <c r="S32" s="186"/>
    </row>
    <row r="33" spans="1:19" ht="12.75" customHeight="1">
      <c r="A33" s="184" t="s">
        <v>92</v>
      </c>
      <c r="B33" s="184"/>
      <c r="C33" s="80">
        <v>1</v>
      </c>
      <c r="D33" s="81">
        <v>145</v>
      </c>
      <c r="E33" s="82">
        <v>63</v>
      </c>
      <c r="F33" s="82">
        <v>2</v>
      </c>
      <c r="G33" s="83">
        <f>IF(AND(ISBLANK(D33),ISBLANK(E33)),"",D33+E33)</f>
        <v>208</v>
      </c>
      <c r="H33" s="84">
        <f>IF(OR(ISNUMBER($G33),ISNUMBER($Q33)),(SIGN(N($G33)-N($Q33))+1)/2,"")</f>
        <v>0</v>
      </c>
      <c r="I33" s="85"/>
      <c r="K33" s="184" t="s">
        <v>93</v>
      </c>
      <c r="L33" s="184"/>
      <c r="M33" s="80">
        <v>1</v>
      </c>
      <c r="N33" s="81">
        <v>155</v>
      </c>
      <c r="O33" s="82">
        <v>72</v>
      </c>
      <c r="P33" s="82">
        <v>2</v>
      </c>
      <c r="Q33" s="83">
        <f>IF(AND(ISBLANK(N33),ISBLANK(O33)),"",N33+O33)</f>
        <v>227</v>
      </c>
      <c r="R33" s="84">
        <f>IF(ISNUMBER($H33),1-$H33,"")</f>
        <v>1</v>
      </c>
      <c r="S33" s="85"/>
    </row>
    <row r="34" spans="1:19" ht="12.75" customHeight="1">
      <c r="A34" s="184"/>
      <c r="B34" s="184"/>
      <c r="C34" s="86">
        <v>2</v>
      </c>
      <c r="D34" s="87">
        <v>159</v>
      </c>
      <c r="E34" s="88">
        <v>53</v>
      </c>
      <c r="F34" s="88">
        <v>8</v>
      </c>
      <c r="G34" s="89">
        <f>IF(AND(ISBLANK(D34),ISBLANK(E34)),"",D34+E34)</f>
        <v>212</v>
      </c>
      <c r="H34" s="90">
        <f>IF(OR(ISNUMBER($G34),ISNUMBER($Q34)),(SIGN(N($G34)-N($Q34))+1)/2,"")</f>
        <v>1</v>
      </c>
      <c r="I34" s="85"/>
      <c r="K34" s="184"/>
      <c r="L34" s="184"/>
      <c r="M34" s="86">
        <v>2</v>
      </c>
      <c r="N34" s="87">
        <v>144</v>
      </c>
      <c r="O34" s="88">
        <v>60</v>
      </c>
      <c r="P34" s="88">
        <v>3</v>
      </c>
      <c r="Q34" s="89">
        <f>IF(AND(ISBLANK(N34),ISBLANK(O34)),"",N34+O34)</f>
        <v>204</v>
      </c>
      <c r="R34" s="90">
        <f>IF(ISNUMBER($H34),1-$H34,"")</f>
        <v>0</v>
      </c>
      <c r="S34" s="85"/>
    </row>
    <row r="35" spans="1:19" ht="12.75" customHeight="1">
      <c r="A35" s="185" t="s">
        <v>94</v>
      </c>
      <c r="B35" s="185"/>
      <c r="C35" s="86">
        <v>3</v>
      </c>
      <c r="D35" s="87"/>
      <c r="E35" s="88"/>
      <c r="F35" s="88"/>
      <c r="G35" s="89">
        <f>IF(AND(ISBLANK(D35),ISBLANK(E35)),"",D35+E35)</f>
      </c>
      <c r="H35" s="90">
        <f>IF(OR(ISNUMBER($G35),ISNUMBER($Q35)),(SIGN(N($G35)-N($Q35))+1)/2,"")</f>
      </c>
      <c r="I35" s="85"/>
      <c r="K35" s="185" t="s">
        <v>34</v>
      </c>
      <c r="L35" s="185"/>
      <c r="M35" s="86">
        <v>3</v>
      </c>
      <c r="N35" s="87"/>
      <c r="O35" s="88"/>
      <c r="P35" s="88"/>
      <c r="Q35" s="89">
        <f>IF(AND(ISBLANK(N35),ISBLANK(O35)),"",N35+O35)</f>
      </c>
      <c r="R35" s="90">
        <f>IF(ISNUMBER($H35),1-$H35,"")</f>
      </c>
      <c r="S35" s="85"/>
    </row>
    <row r="36" spans="1:19" ht="12.75" customHeight="1">
      <c r="A36" s="185"/>
      <c r="B36" s="185"/>
      <c r="C36" s="91">
        <v>4</v>
      </c>
      <c r="D36" s="92"/>
      <c r="E36" s="93"/>
      <c r="F36" s="93"/>
      <c r="G36" s="94">
        <f>IF(AND(ISBLANK(D36),ISBLANK(E36)),"",D36+E36)</f>
      </c>
      <c r="H36" s="95">
        <f>IF(OR(ISNUMBER($G36),ISNUMBER($Q36)),(SIGN(N($G36)-N($Q36))+1)/2,"")</f>
      </c>
      <c r="I36" s="186">
        <f>IF(ISNUMBER(H37),(SIGN(1000*($H37-$R37)+$G37-$Q37)+1)/2,"")</f>
        <v>0</v>
      </c>
      <c r="K36" s="185"/>
      <c r="L36" s="185"/>
      <c r="M36" s="91">
        <v>4</v>
      </c>
      <c r="N36" s="92"/>
      <c r="O36" s="93"/>
      <c r="P36" s="93"/>
      <c r="Q36" s="94">
        <f>IF(AND(ISBLANK(N36),ISBLANK(O36)),"",N36+O36)</f>
      </c>
      <c r="R36" s="95">
        <f>IF(ISNUMBER($H36),1-$H36,"")</f>
      </c>
      <c r="S36" s="186">
        <f>IF(ISNUMBER($I36),1-$I36,"")</f>
        <v>1</v>
      </c>
    </row>
    <row r="37" spans="1:19" ht="15.75" customHeight="1">
      <c r="A37" s="187">
        <v>5957</v>
      </c>
      <c r="B37" s="187"/>
      <c r="C37" s="97" t="s">
        <v>17</v>
      </c>
      <c r="D37" s="98">
        <f>IF(ISNUMBER($G37),SUM(D33:D36),"")</f>
        <v>304</v>
      </c>
      <c r="E37" s="99">
        <f>IF(ISNUMBER($G37),SUM(E33:E36),"")</f>
        <v>116</v>
      </c>
      <c r="F37" s="99">
        <f>IF(ISNUMBER($G37),SUM(F33:F36),"")</f>
        <v>10</v>
      </c>
      <c r="G37" s="100">
        <f>IF(SUM($G33:$G36)+SUM($Q33:$Q36)&gt;0,SUM(G33:G36),"")</f>
        <v>420</v>
      </c>
      <c r="H37" s="98">
        <f>IF(ISNUMBER($G37),SUM(H33:H36),"")</f>
        <v>1</v>
      </c>
      <c r="I37" s="186"/>
      <c r="K37" s="187">
        <v>11628</v>
      </c>
      <c r="L37" s="187"/>
      <c r="M37" s="97" t="s">
        <v>17</v>
      </c>
      <c r="N37" s="98">
        <f>IF(ISNUMBER($G37),SUM(N33:N36),"")</f>
        <v>299</v>
      </c>
      <c r="O37" s="99">
        <f>IF(ISNUMBER($G37),SUM(O33:O36),"")</f>
        <v>132</v>
      </c>
      <c r="P37" s="99">
        <f>IF(ISNUMBER($G37),SUM(P33:P36),"")</f>
        <v>5</v>
      </c>
      <c r="Q37" s="100">
        <f>IF(SUM($G33:$G36)+SUM($Q33:$Q36)&gt;0,SUM(Q33:Q36),"")</f>
        <v>431</v>
      </c>
      <c r="R37" s="98">
        <f>IF(ISNUMBER($G37),SUM(R33:R36),"")</f>
        <v>1</v>
      </c>
      <c r="S37" s="186"/>
    </row>
    <row r="38" ht="4.5" customHeight="1"/>
    <row r="39" spans="1:19" ht="19.5" customHeight="1">
      <c r="A39" s="101"/>
      <c r="B39" s="102"/>
      <c r="C39" s="103" t="s">
        <v>42</v>
      </c>
      <c r="D39" s="104">
        <f>IF(ISNUMBER($G39),SUM(D12,D17,D22,D27,D32,D37),"")</f>
        <v>1733</v>
      </c>
      <c r="E39" s="105">
        <f>IF(ISNUMBER($G39),SUM(E12,E17,E22,E27,E32,E37),"")</f>
        <v>805</v>
      </c>
      <c r="F39" s="105">
        <f>IF(ISNUMBER($G39),SUM(F12,F17,F22,F27,F32,F37),"")</f>
        <v>26</v>
      </c>
      <c r="G39" s="106">
        <f>IF(SUM($G$8:$G$37)+SUM($Q$8:$Q$37)&gt;0,SUM(G12,G17,G22,G27,G32,G37),"")</f>
        <v>2538</v>
      </c>
      <c r="H39" s="107">
        <f>IF(SUM($G$8:$G$37)+SUM($Q$8:$Q$37)&gt;0,SUM(H12,H17,H22,H27,H32,H37),"")</f>
        <v>5</v>
      </c>
      <c r="I39" s="96">
        <f>IF(ISNUMBER($G39),(SIGN($G39-$Q39)+1)/IF(COUNT(I$11,I$16,I$21,I$26,I$31,I$36)&gt;3,1,2),"")</f>
        <v>0</v>
      </c>
      <c r="K39" s="101"/>
      <c r="L39" s="102"/>
      <c r="M39" s="103" t="s">
        <v>42</v>
      </c>
      <c r="N39" s="104">
        <f>IF(ISNUMBER($G39),SUM(N12,N17,N22,N27,N32,N37),"")</f>
        <v>1793</v>
      </c>
      <c r="O39" s="105">
        <f>IF(ISNUMBER($G39),SUM(O12,O17,O22,O27,O32,O37),"")</f>
        <v>835</v>
      </c>
      <c r="P39" s="105">
        <f>IF(ISNUMBER($G39),SUM(P12,P17,P22,P27,P32,P37),"")</f>
        <v>30</v>
      </c>
      <c r="Q39" s="106">
        <f>IF(SUM($G$8:$G$37)+SUM($Q$8:$Q$37)&gt;0,SUM(Q12,Q17,Q22,Q27,Q32,Q37),"")</f>
        <v>2628</v>
      </c>
      <c r="R39" s="107">
        <f>IF(SUM($G$8:$G$37)+SUM($Q$8:$Q$37)&gt;0,SUM(R12,R17,R22,R27,R32,R37),"")</f>
        <v>7</v>
      </c>
      <c r="S39" s="96">
        <f>IF(ISNUMBER($I39),IF(COUNT(S$11,S$16,S$21,S$26,S$31,S$36)&gt;3,2,1)-$I39,"")</f>
        <v>2</v>
      </c>
    </row>
    <row r="40" ht="4.5" customHeight="1"/>
    <row r="41" spans="1:19" ht="18" customHeight="1">
      <c r="A41" s="108"/>
      <c r="B41" s="109" t="s">
        <v>43</v>
      </c>
      <c r="C41" s="188" t="s">
        <v>95</v>
      </c>
      <c r="D41" s="188"/>
      <c r="E41" s="188"/>
      <c r="G41" s="189" t="s">
        <v>45</v>
      </c>
      <c r="H41" s="189"/>
      <c r="I41" s="110">
        <f>IF(ISNUMBER(I$39),SUM(I11,I16,I21,I26,I31,I36,I39),"")</f>
        <v>0</v>
      </c>
      <c r="K41" s="108"/>
      <c r="L41" s="109" t="s">
        <v>43</v>
      </c>
      <c r="M41" s="188" t="s">
        <v>96</v>
      </c>
      <c r="N41" s="188"/>
      <c r="O41" s="188"/>
      <c r="Q41" s="189" t="s">
        <v>45</v>
      </c>
      <c r="R41" s="189"/>
      <c r="S41" s="110">
        <f>IF(ISNUMBER(S$39),SUM(S11,S16,S21,S26,S31,S36,S39),"")</f>
        <v>8</v>
      </c>
    </row>
    <row r="42" spans="1:19" ht="18" customHeight="1">
      <c r="A42" s="108"/>
      <c r="B42" s="109" t="s">
        <v>47</v>
      </c>
      <c r="C42" s="190"/>
      <c r="D42" s="190"/>
      <c r="E42" s="190"/>
      <c r="G42" s="111"/>
      <c r="H42" s="111"/>
      <c r="I42" s="111"/>
      <c r="K42" s="108"/>
      <c r="L42" s="109" t="s">
        <v>47</v>
      </c>
      <c r="M42" s="190"/>
      <c r="N42" s="190"/>
      <c r="O42" s="190"/>
      <c r="Q42" s="111"/>
      <c r="R42" s="111"/>
      <c r="S42" s="111"/>
    </row>
    <row r="43" spans="1:19" ht="19.5" customHeight="1">
      <c r="A43" s="109" t="s">
        <v>48</v>
      </c>
      <c r="B43" s="109" t="s">
        <v>49</v>
      </c>
      <c r="C43" s="191" t="s">
        <v>97</v>
      </c>
      <c r="D43" s="191"/>
      <c r="E43" s="191"/>
      <c r="F43" s="191"/>
      <c r="G43" s="191"/>
      <c r="H43" s="191"/>
      <c r="I43" s="109"/>
      <c r="J43" s="109"/>
      <c r="K43" s="109" t="s">
        <v>51</v>
      </c>
      <c r="L43" s="192" t="s">
        <v>98</v>
      </c>
      <c r="M43" s="192"/>
      <c r="O43" s="109" t="s">
        <v>47</v>
      </c>
      <c r="P43" s="191"/>
      <c r="Q43" s="191"/>
      <c r="R43" s="191"/>
      <c r="S43" s="191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KK Kosmonosy "B" – AC Sparta Praha</v>
      </c>
    </row>
    <row r="46" spans="2:11" ht="19.5" customHeight="1">
      <c r="B46" s="72" t="s">
        <v>53</v>
      </c>
      <c r="C46" s="193">
        <v>0.7916666666666666</v>
      </c>
      <c r="D46" s="193"/>
      <c r="I46" s="72" t="s">
        <v>54</v>
      </c>
      <c r="J46" s="194">
        <v>18</v>
      </c>
      <c r="K46" s="194"/>
    </row>
    <row r="47" spans="2:19" ht="19.5" customHeight="1">
      <c r="B47" s="72" t="s">
        <v>55</v>
      </c>
      <c r="C47" s="195">
        <v>0.8958333333333334</v>
      </c>
      <c r="D47" s="195"/>
      <c r="I47" s="72" t="s">
        <v>56</v>
      </c>
      <c r="J47" s="196">
        <v>3</v>
      </c>
      <c r="K47" s="196"/>
      <c r="P47" s="72" t="s">
        <v>57</v>
      </c>
      <c r="Q47" s="197">
        <v>43708</v>
      </c>
      <c r="R47" s="197"/>
      <c r="S47" s="197"/>
    </row>
    <row r="48" ht="9.75" customHeight="1"/>
    <row r="49" spans="1:19" ht="15" customHeight="1">
      <c r="A49" s="198" t="s">
        <v>58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</row>
    <row r="50" spans="1:19" ht="81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ht="4.5" customHeight="1"/>
    <row r="52" spans="1:19" ht="15" customHeight="1">
      <c r="A52" s="198" t="s">
        <v>60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</row>
    <row r="53" spans="1:19" ht="6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</row>
    <row r="54" spans="1:19" ht="21" customHeight="1">
      <c r="A54" s="116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115"/>
    </row>
    <row r="55" spans="1:19" ht="21" customHeight="1">
      <c r="A55" s="118"/>
      <c r="B55" s="119" t="s">
        <v>61</v>
      </c>
      <c r="C55" s="120"/>
      <c r="D55" s="121"/>
      <c r="E55" s="119" t="s">
        <v>62</v>
      </c>
      <c r="F55" s="120"/>
      <c r="G55" s="120"/>
      <c r="H55" s="120"/>
      <c r="I55" s="121"/>
      <c r="J55" s="114"/>
      <c r="K55" s="122"/>
      <c r="L55" s="119" t="s">
        <v>61</v>
      </c>
      <c r="M55" s="120"/>
      <c r="N55" s="121"/>
      <c r="O55" s="119" t="s">
        <v>62</v>
      </c>
      <c r="P55" s="120"/>
      <c r="Q55" s="120"/>
      <c r="R55" s="120"/>
      <c r="S55" s="123"/>
    </row>
    <row r="56" spans="1:19" ht="21" customHeight="1">
      <c r="A56" s="124" t="s">
        <v>63</v>
      </c>
      <c r="B56" s="125" t="s">
        <v>64</v>
      </c>
      <c r="C56" s="126"/>
      <c r="D56" s="127" t="s">
        <v>65</v>
      </c>
      <c r="E56" s="125" t="s">
        <v>64</v>
      </c>
      <c r="F56" s="128"/>
      <c r="G56" s="128"/>
      <c r="H56" s="129"/>
      <c r="I56" s="127" t="s">
        <v>65</v>
      </c>
      <c r="J56" s="114"/>
      <c r="K56" s="130" t="s">
        <v>63</v>
      </c>
      <c r="L56" s="125" t="s">
        <v>64</v>
      </c>
      <c r="M56" s="126"/>
      <c r="N56" s="127" t="s">
        <v>65</v>
      </c>
      <c r="O56" s="125" t="s">
        <v>64</v>
      </c>
      <c r="P56" s="128"/>
      <c r="Q56" s="128"/>
      <c r="R56" s="129"/>
      <c r="S56" s="131" t="s">
        <v>65</v>
      </c>
    </row>
    <row r="57" spans="1:19" ht="21" customHeight="1">
      <c r="A57" s="132">
        <v>24</v>
      </c>
      <c r="B57" s="200" t="s">
        <v>99</v>
      </c>
      <c r="C57" s="200"/>
      <c r="D57" s="133">
        <v>1900</v>
      </c>
      <c r="E57" s="200" t="s">
        <v>100</v>
      </c>
      <c r="F57" s="200"/>
      <c r="G57" s="200"/>
      <c r="H57" s="200"/>
      <c r="I57" s="133">
        <v>4982</v>
      </c>
      <c r="J57" s="114"/>
      <c r="K57" s="134"/>
      <c r="L57" s="200"/>
      <c r="M57" s="200"/>
      <c r="N57" s="133"/>
      <c r="O57" s="200"/>
      <c r="P57" s="200"/>
      <c r="Q57" s="200"/>
      <c r="R57" s="200"/>
      <c r="S57" s="135"/>
    </row>
    <row r="58" spans="1:19" ht="21" customHeight="1">
      <c r="A58" s="132"/>
      <c r="B58" s="200"/>
      <c r="C58" s="200"/>
      <c r="D58" s="133"/>
      <c r="E58" s="200"/>
      <c r="F58" s="200"/>
      <c r="G58" s="200"/>
      <c r="H58" s="200"/>
      <c r="I58" s="133"/>
      <c r="J58" s="114"/>
      <c r="K58" s="134"/>
      <c r="L58" s="200"/>
      <c r="M58" s="200"/>
      <c r="N58" s="133"/>
      <c r="O58" s="200"/>
      <c r="P58" s="200"/>
      <c r="Q58" s="200"/>
      <c r="R58" s="200"/>
      <c r="S58" s="135"/>
    </row>
    <row r="59" spans="1:19" ht="12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8"/>
    </row>
    <row r="60" ht="4.5" customHeight="1"/>
    <row r="61" spans="1:19" ht="15" customHeight="1">
      <c r="A61" s="201" t="s">
        <v>66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</row>
    <row r="62" spans="1:19" ht="81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</row>
    <row r="63" ht="4.5" customHeight="1"/>
    <row r="64" spans="1:19" ht="15" customHeight="1">
      <c r="A64" s="198" t="s">
        <v>68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</row>
    <row r="65" spans="1:19" ht="81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8" ht="30" customHeight="1">
      <c r="A66" s="139"/>
      <c r="B66" s="140" t="s">
        <v>69</v>
      </c>
      <c r="C66" s="203">
        <v>42810</v>
      </c>
      <c r="D66" s="203"/>
      <c r="E66" s="203"/>
      <c r="F66" s="203"/>
      <c r="G66" s="203"/>
      <c r="H66" s="203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date" allowBlank="1" showErrorMessage="1" sqref="Q1:S1">
      <formula1>36526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 customHeight="1">
      <c r="B1" s="141" t="s">
        <v>0</v>
      </c>
      <c r="C1" s="141"/>
      <c r="D1" s="142" t="s">
        <v>1</v>
      </c>
      <c r="E1" s="142"/>
      <c r="F1" s="142"/>
      <c r="G1" s="142"/>
      <c r="H1" s="142"/>
      <c r="I1" s="142"/>
      <c r="K1" s="2" t="s">
        <v>2</v>
      </c>
      <c r="L1" s="143" t="s">
        <v>101</v>
      </c>
      <c r="M1" s="143"/>
      <c r="N1" s="143"/>
      <c r="O1" s="144" t="s">
        <v>4</v>
      </c>
      <c r="P1" s="144"/>
      <c r="Q1" s="204">
        <v>42810</v>
      </c>
      <c r="R1" s="204"/>
      <c r="S1" s="204"/>
    </row>
    <row r="2" spans="2:3" ht="6" customHeight="1">
      <c r="B2" s="141"/>
      <c r="C2" s="141"/>
    </row>
    <row r="3" spans="1:19" ht="19.5" customHeight="1">
      <c r="A3" s="3" t="s">
        <v>5</v>
      </c>
      <c r="B3" s="205" t="s">
        <v>102</v>
      </c>
      <c r="C3" s="205"/>
      <c r="D3" s="205"/>
      <c r="E3" s="205"/>
      <c r="F3" s="205"/>
      <c r="G3" s="205"/>
      <c r="H3" s="205"/>
      <c r="I3" s="205"/>
      <c r="K3" s="3" t="s">
        <v>7</v>
      </c>
      <c r="L3" s="205" t="s">
        <v>103</v>
      </c>
      <c r="M3" s="205"/>
      <c r="N3" s="205"/>
      <c r="O3" s="205"/>
      <c r="P3" s="205"/>
      <c r="Q3" s="205"/>
      <c r="R3" s="205"/>
      <c r="S3" s="205"/>
    </row>
    <row r="4" ht="4.5" customHeight="1"/>
    <row r="5" spans="1:19" ht="12.75" customHeight="1">
      <c r="A5" s="147" t="s">
        <v>9</v>
      </c>
      <c r="B5" s="147"/>
      <c r="C5" s="148" t="s">
        <v>10</v>
      </c>
      <c r="D5" s="149" t="s">
        <v>11</v>
      </c>
      <c r="E5" s="149"/>
      <c r="F5" s="149"/>
      <c r="G5" s="149"/>
      <c r="H5" s="150" t="s">
        <v>12</v>
      </c>
      <c r="I5" s="150"/>
      <c r="K5" s="147" t="s">
        <v>9</v>
      </c>
      <c r="L5" s="147"/>
      <c r="M5" s="148" t="s">
        <v>10</v>
      </c>
      <c r="N5" s="149" t="s">
        <v>11</v>
      </c>
      <c r="O5" s="149"/>
      <c r="P5" s="149"/>
      <c r="Q5" s="149"/>
      <c r="R5" s="150" t="s">
        <v>12</v>
      </c>
      <c r="S5" s="150"/>
    </row>
    <row r="6" spans="1:19" ht="12.75" customHeight="1">
      <c r="A6" s="151" t="s">
        <v>13</v>
      </c>
      <c r="B6" s="151"/>
      <c r="C6" s="148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51" t="s">
        <v>13</v>
      </c>
      <c r="L6" s="151"/>
      <c r="M6" s="148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152" t="s">
        <v>104</v>
      </c>
      <c r="B8" s="152"/>
      <c r="C8" s="10">
        <v>1</v>
      </c>
      <c r="D8" s="11">
        <v>136</v>
      </c>
      <c r="E8" s="12">
        <v>61</v>
      </c>
      <c r="F8" s="12">
        <v>1</v>
      </c>
      <c r="G8" s="13">
        <f>IF(AND(ISBLANK(D8),ISBLANK(E8)),"",D8+E8)</f>
        <v>197</v>
      </c>
      <c r="H8" s="14">
        <f>IF(OR(ISNUMBER($G8),ISNUMBER($Q8)),(SIGN(N($G8)-N($Q8))+1)/2,"")</f>
        <v>1</v>
      </c>
      <c r="I8" s="15"/>
      <c r="K8" s="152" t="s">
        <v>105</v>
      </c>
      <c r="L8" s="152"/>
      <c r="M8" s="10">
        <v>1</v>
      </c>
      <c r="N8" s="11">
        <v>127</v>
      </c>
      <c r="O8" s="12">
        <v>48</v>
      </c>
      <c r="P8" s="12">
        <v>5</v>
      </c>
      <c r="Q8" s="13">
        <f>IF(AND(ISBLANK(N8),ISBLANK(O8)),"",N8+O8)</f>
        <v>175</v>
      </c>
      <c r="R8" s="14">
        <f>IF(ISNUMBER($H8),1-$H8,"")</f>
        <v>0</v>
      </c>
      <c r="S8" s="15"/>
    </row>
    <row r="9" spans="1:19" ht="12.75" customHeight="1">
      <c r="A9" s="152"/>
      <c r="B9" s="152"/>
      <c r="C9" s="16">
        <v>2</v>
      </c>
      <c r="D9" s="17">
        <v>133</v>
      </c>
      <c r="E9" s="18">
        <v>59</v>
      </c>
      <c r="F9" s="18">
        <v>4</v>
      </c>
      <c r="G9" s="19">
        <f>IF(AND(ISBLANK(D9),ISBLANK(E9)),"",D9+E9)</f>
        <v>192</v>
      </c>
      <c r="H9" s="20">
        <f>IF(OR(ISNUMBER($G9),ISNUMBER($Q9)),(SIGN(N($G9)-N($Q9))+1)/2,"")</f>
        <v>1</v>
      </c>
      <c r="I9" s="15"/>
      <c r="K9" s="152"/>
      <c r="L9" s="152"/>
      <c r="M9" s="16">
        <v>2</v>
      </c>
      <c r="N9" s="17">
        <v>132</v>
      </c>
      <c r="O9" s="18">
        <v>55</v>
      </c>
      <c r="P9" s="18">
        <v>4</v>
      </c>
      <c r="Q9" s="19">
        <f>IF(AND(ISBLANK(N9),ISBLANK(O9)),"",N9+O9)</f>
        <v>187</v>
      </c>
      <c r="R9" s="20">
        <f>IF(ISNUMBER($H9),1-$H9,"")</f>
        <v>0</v>
      </c>
      <c r="S9" s="15"/>
    </row>
    <row r="10" spans="1:19" ht="12.75" customHeight="1">
      <c r="A10" s="153" t="s">
        <v>106</v>
      </c>
      <c r="B10" s="15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53" t="s">
        <v>107</v>
      </c>
      <c r="L10" s="15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53"/>
      <c r="B11" s="15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54">
        <f>IF(ISNUMBER(H12),(SIGN(1000*($H12-$R12)+$G12-$Q12)+1)/2,"")</f>
        <v>1</v>
      </c>
      <c r="K11" s="153"/>
      <c r="L11" s="15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54">
        <f>IF(ISNUMBER($I11),1-$I11,"")</f>
        <v>0</v>
      </c>
    </row>
    <row r="12" spans="1:19" ht="15.75" customHeight="1">
      <c r="A12" s="155">
        <v>1234</v>
      </c>
      <c r="B12" s="155"/>
      <c r="C12" s="27" t="s">
        <v>17</v>
      </c>
      <c r="D12" s="28">
        <f>IF(ISNUMBER($G12),SUM(D8:D11),"")</f>
        <v>269</v>
      </c>
      <c r="E12" s="29">
        <f>IF(ISNUMBER($G12),SUM(E8:E11),"")</f>
        <v>120</v>
      </c>
      <c r="F12" s="29">
        <f>IF(ISNUMBER($G12),SUM(F8:F11),"")</f>
        <v>5</v>
      </c>
      <c r="G12" s="30">
        <f>IF(SUM($G8:$G11)+SUM($Q8:$Q11)&gt;0,SUM(G8:G11),"")</f>
        <v>389</v>
      </c>
      <c r="H12" s="28">
        <f>IF(ISNUMBER($G12),SUM(H8:H11),"")</f>
        <v>2</v>
      </c>
      <c r="I12" s="154"/>
      <c r="K12" s="155">
        <v>15163</v>
      </c>
      <c r="L12" s="155"/>
      <c r="M12" s="27" t="s">
        <v>17</v>
      </c>
      <c r="N12" s="28">
        <f>IF(ISNUMBER($G12),SUM(N8:N11),"")</f>
        <v>259</v>
      </c>
      <c r="O12" s="29">
        <f>IF(ISNUMBER($G12),SUM(O8:O11),"")</f>
        <v>103</v>
      </c>
      <c r="P12" s="29">
        <f>IF(ISNUMBER($G12),SUM(P8:P11),"")</f>
        <v>9</v>
      </c>
      <c r="Q12" s="30">
        <f>IF(SUM($G8:$G11)+SUM($Q8:$Q11)&gt;0,SUM(Q8:Q11),"")</f>
        <v>362</v>
      </c>
      <c r="R12" s="28">
        <f>IF(ISNUMBER($G12),SUM(R8:R11),"")</f>
        <v>0</v>
      </c>
      <c r="S12" s="154"/>
    </row>
    <row r="13" spans="1:19" ht="12.75" customHeight="1">
      <c r="A13" s="152" t="s">
        <v>108</v>
      </c>
      <c r="B13" s="152"/>
      <c r="C13" s="10">
        <v>1</v>
      </c>
      <c r="D13" s="11">
        <v>135</v>
      </c>
      <c r="E13" s="12">
        <v>56</v>
      </c>
      <c r="F13" s="12">
        <v>3</v>
      </c>
      <c r="G13" s="13">
        <f>IF(AND(ISBLANK(D13),ISBLANK(E13)),"",D13+E13)</f>
        <v>191</v>
      </c>
      <c r="H13" s="14">
        <f>IF(OR(ISNUMBER($G13),ISNUMBER($Q13)),(SIGN(N($G13)-N($Q13))+1)/2,"")</f>
        <v>0</v>
      </c>
      <c r="I13" s="15"/>
      <c r="K13" s="152" t="s">
        <v>109</v>
      </c>
      <c r="L13" s="152"/>
      <c r="M13" s="10">
        <v>1</v>
      </c>
      <c r="N13" s="11">
        <v>140</v>
      </c>
      <c r="O13" s="12">
        <v>72</v>
      </c>
      <c r="P13" s="12">
        <v>1</v>
      </c>
      <c r="Q13" s="13">
        <f>IF(AND(ISBLANK(N13),ISBLANK(O13)),"",N13+O13)</f>
        <v>212</v>
      </c>
      <c r="R13" s="14">
        <f>IF(ISNUMBER($H13),1-$H13,"")</f>
        <v>1</v>
      </c>
      <c r="S13" s="15"/>
    </row>
    <row r="14" spans="1:19" ht="12.75" customHeight="1">
      <c r="A14" s="152"/>
      <c r="B14" s="152"/>
      <c r="C14" s="16">
        <v>2</v>
      </c>
      <c r="D14" s="17">
        <v>130</v>
      </c>
      <c r="E14" s="18">
        <v>49</v>
      </c>
      <c r="F14" s="18">
        <v>4</v>
      </c>
      <c r="G14" s="19">
        <f>IF(AND(ISBLANK(D14),ISBLANK(E14)),"",D14+E14)</f>
        <v>179</v>
      </c>
      <c r="H14" s="20">
        <f>IF(OR(ISNUMBER($G14),ISNUMBER($Q14)),(SIGN(N($G14)-N($Q14))+1)/2,"")</f>
        <v>0</v>
      </c>
      <c r="I14" s="15"/>
      <c r="K14" s="152"/>
      <c r="L14" s="152"/>
      <c r="M14" s="16">
        <v>2</v>
      </c>
      <c r="N14" s="17">
        <v>135</v>
      </c>
      <c r="O14" s="18">
        <v>81</v>
      </c>
      <c r="P14" s="18">
        <v>1</v>
      </c>
      <c r="Q14" s="19">
        <f>IF(AND(ISBLANK(N14),ISBLANK(O14)),"",N14+O14)</f>
        <v>216</v>
      </c>
      <c r="R14" s="20">
        <f>IF(ISNUMBER($H14),1-$H14,"")</f>
        <v>1</v>
      </c>
      <c r="S14" s="15"/>
    </row>
    <row r="15" spans="1:19" ht="12.75" customHeight="1">
      <c r="A15" s="153" t="s">
        <v>110</v>
      </c>
      <c r="B15" s="15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53" t="s">
        <v>27</v>
      </c>
      <c r="L15" s="15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53"/>
      <c r="B16" s="15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54">
        <f>IF(ISNUMBER(H17),(SIGN(1000*($H17-$R17)+$G17-$Q17)+1)/2,"")</f>
        <v>0</v>
      </c>
      <c r="K16" s="153"/>
      <c r="L16" s="15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54">
        <f>IF(ISNUMBER($I16),1-$I16,"")</f>
        <v>1</v>
      </c>
    </row>
    <row r="17" spans="1:19" ht="15.75" customHeight="1">
      <c r="A17" s="155">
        <v>9458</v>
      </c>
      <c r="B17" s="155"/>
      <c r="C17" s="27" t="s">
        <v>17</v>
      </c>
      <c r="D17" s="28">
        <f>IF(ISNUMBER($G17),SUM(D13:D16),"")</f>
        <v>265</v>
      </c>
      <c r="E17" s="29">
        <f>IF(ISNUMBER($G17),SUM(E13:E16),"")</f>
        <v>105</v>
      </c>
      <c r="F17" s="29">
        <f>IF(ISNUMBER($G17),SUM(F13:F16),"")</f>
        <v>7</v>
      </c>
      <c r="G17" s="30">
        <f>IF(SUM($G13:$G16)+SUM($Q13:$Q16)&gt;0,SUM(G13:G16),"")</f>
        <v>370</v>
      </c>
      <c r="H17" s="28">
        <f>IF(ISNUMBER($G17),SUM(H13:H16),"")</f>
        <v>0</v>
      </c>
      <c r="I17" s="154"/>
      <c r="K17" s="155">
        <v>1935</v>
      </c>
      <c r="L17" s="155"/>
      <c r="M17" s="27" t="s">
        <v>17</v>
      </c>
      <c r="N17" s="28">
        <f>IF(ISNUMBER($G17),SUM(N13:N16),"")</f>
        <v>275</v>
      </c>
      <c r="O17" s="29">
        <f>IF(ISNUMBER($G17),SUM(O13:O16),"")</f>
        <v>153</v>
      </c>
      <c r="P17" s="29">
        <f>IF(ISNUMBER($G17),SUM(P13:P16),"")</f>
        <v>2</v>
      </c>
      <c r="Q17" s="30">
        <f>IF(SUM($G13:$G16)+SUM($Q13:$Q16)&gt;0,SUM(Q13:Q16),"")</f>
        <v>428</v>
      </c>
      <c r="R17" s="28">
        <f>IF(ISNUMBER($G17),SUM(R13:R16),"")</f>
        <v>2</v>
      </c>
      <c r="S17" s="154"/>
    </row>
    <row r="18" spans="1:19" ht="12.75" customHeight="1">
      <c r="A18" s="152" t="s">
        <v>111</v>
      </c>
      <c r="B18" s="152"/>
      <c r="C18" s="10">
        <v>1</v>
      </c>
      <c r="D18" s="11">
        <v>152</v>
      </c>
      <c r="E18" s="12">
        <v>53</v>
      </c>
      <c r="F18" s="12">
        <v>3</v>
      </c>
      <c r="G18" s="13">
        <f>IF(AND(ISBLANK(D18),ISBLANK(E18)),"",D18+E18)</f>
        <v>205</v>
      </c>
      <c r="H18" s="14">
        <f>IF(OR(ISNUMBER($G18),ISNUMBER($Q18)),(SIGN(N($G18)-N($Q18))+1)/2,"")</f>
        <v>1</v>
      </c>
      <c r="I18" s="15"/>
      <c r="K18" s="152" t="s">
        <v>112</v>
      </c>
      <c r="L18" s="152"/>
      <c r="M18" s="10">
        <v>1</v>
      </c>
      <c r="N18" s="11">
        <v>135</v>
      </c>
      <c r="O18" s="12">
        <v>62</v>
      </c>
      <c r="P18" s="12">
        <v>3</v>
      </c>
      <c r="Q18" s="13">
        <f>IF(AND(ISBLANK(N18),ISBLANK(O18)),"",N18+O18)</f>
        <v>197</v>
      </c>
      <c r="R18" s="14">
        <f>IF(ISNUMBER($H18),1-$H18,"")</f>
        <v>0</v>
      </c>
      <c r="S18" s="15"/>
    </row>
    <row r="19" spans="1:19" ht="12.75" customHeight="1">
      <c r="A19" s="152"/>
      <c r="B19" s="152"/>
      <c r="C19" s="16">
        <v>2</v>
      </c>
      <c r="D19" s="17">
        <v>147</v>
      </c>
      <c r="E19" s="18">
        <v>44</v>
      </c>
      <c r="F19" s="18">
        <v>8</v>
      </c>
      <c r="G19" s="19">
        <f>IF(AND(ISBLANK(D19),ISBLANK(E19)),"",D19+E19)</f>
        <v>191</v>
      </c>
      <c r="H19" s="20">
        <f>IF(OR(ISNUMBER($G19),ISNUMBER($Q19)),(SIGN(N($G19)-N($Q19))+1)/2,"")</f>
        <v>1</v>
      </c>
      <c r="I19" s="15"/>
      <c r="K19" s="152"/>
      <c r="L19" s="152"/>
      <c r="M19" s="16">
        <v>2</v>
      </c>
      <c r="N19" s="17">
        <v>131</v>
      </c>
      <c r="O19" s="18">
        <v>35</v>
      </c>
      <c r="P19" s="18">
        <v>8</v>
      </c>
      <c r="Q19" s="19">
        <f>IF(AND(ISBLANK(N19),ISBLANK(O19)),"",N19+O19)</f>
        <v>166</v>
      </c>
      <c r="R19" s="20">
        <f>IF(ISNUMBER($H19),1-$H19,"")</f>
        <v>0</v>
      </c>
      <c r="S19" s="15"/>
    </row>
    <row r="20" spans="1:19" ht="12.75" customHeight="1">
      <c r="A20" s="153" t="s">
        <v>113</v>
      </c>
      <c r="B20" s="15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53" t="s">
        <v>114</v>
      </c>
      <c r="L20" s="15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53"/>
      <c r="B21" s="15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54">
        <f>IF(ISNUMBER(H22),(SIGN(1000*($H22-$R22)+$G22-$Q22)+1)/2,"")</f>
        <v>1</v>
      </c>
      <c r="K21" s="153"/>
      <c r="L21" s="15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54">
        <f>IF(ISNUMBER($I21),1-$I21,"")</f>
        <v>0</v>
      </c>
    </row>
    <row r="22" spans="1:19" ht="15.75" customHeight="1">
      <c r="A22" s="155">
        <v>10118</v>
      </c>
      <c r="B22" s="155"/>
      <c r="C22" s="27" t="s">
        <v>17</v>
      </c>
      <c r="D22" s="28">
        <f>IF(ISNUMBER($G22),SUM(D18:D21),"")</f>
        <v>299</v>
      </c>
      <c r="E22" s="29">
        <f>IF(ISNUMBER($G22),SUM(E18:E21),"")</f>
        <v>97</v>
      </c>
      <c r="F22" s="29">
        <f>IF(ISNUMBER($G22),SUM(F18:F21),"")</f>
        <v>11</v>
      </c>
      <c r="G22" s="30">
        <f>IF(SUM($G18:$G21)+SUM($Q18:$Q21)&gt;0,SUM(G18:G21),"")</f>
        <v>396</v>
      </c>
      <c r="H22" s="28">
        <f>IF(ISNUMBER($G22),SUM(H18:H21),"")</f>
        <v>2</v>
      </c>
      <c r="I22" s="154"/>
      <c r="K22" s="155">
        <v>16534</v>
      </c>
      <c r="L22" s="155"/>
      <c r="M22" s="27" t="s">
        <v>17</v>
      </c>
      <c r="N22" s="28">
        <f>IF(ISNUMBER($G22),SUM(N18:N21),"")</f>
        <v>266</v>
      </c>
      <c r="O22" s="29">
        <f>IF(ISNUMBER($G22),SUM(O18:O21),"")</f>
        <v>97</v>
      </c>
      <c r="P22" s="29">
        <f>IF(ISNUMBER($G22),SUM(P18:P21),"")</f>
        <v>11</v>
      </c>
      <c r="Q22" s="30">
        <f>IF(SUM($G18:$G21)+SUM($Q18:$Q21)&gt;0,SUM(Q18:Q21),"")</f>
        <v>363</v>
      </c>
      <c r="R22" s="28">
        <f>IF(ISNUMBER($G22),SUM(R18:R21),"")</f>
        <v>0</v>
      </c>
      <c r="S22" s="154"/>
    </row>
    <row r="23" spans="1:19" ht="12.75" customHeight="1">
      <c r="A23" s="152" t="s">
        <v>115</v>
      </c>
      <c r="B23" s="152"/>
      <c r="C23" s="10">
        <v>1</v>
      </c>
      <c r="D23" s="11">
        <v>143</v>
      </c>
      <c r="E23" s="12">
        <v>55</v>
      </c>
      <c r="F23" s="12">
        <v>4</v>
      </c>
      <c r="G23" s="13">
        <f>IF(AND(ISBLANK(D23),ISBLANK(E23)),"",D23+E23)</f>
        <v>198</v>
      </c>
      <c r="H23" s="14">
        <f>IF(OR(ISNUMBER($G23),ISNUMBER($Q23)),(SIGN(N($G23)-N($Q23))+1)/2,"")</f>
        <v>1</v>
      </c>
      <c r="I23" s="15"/>
      <c r="K23" s="152" t="s">
        <v>116</v>
      </c>
      <c r="L23" s="152"/>
      <c r="M23" s="10">
        <v>1</v>
      </c>
      <c r="N23" s="11">
        <v>133</v>
      </c>
      <c r="O23" s="12">
        <v>44</v>
      </c>
      <c r="P23" s="12">
        <v>5</v>
      </c>
      <c r="Q23" s="13">
        <f>IF(AND(ISBLANK(N23),ISBLANK(O23)),"",N23+O23)</f>
        <v>177</v>
      </c>
      <c r="R23" s="14">
        <f>IF(ISNUMBER($H23),1-$H23,"")</f>
        <v>0</v>
      </c>
      <c r="S23" s="15"/>
    </row>
    <row r="24" spans="1:19" ht="12.75" customHeight="1">
      <c r="A24" s="152"/>
      <c r="B24" s="152"/>
      <c r="C24" s="16">
        <v>2</v>
      </c>
      <c r="D24" s="17">
        <v>123</v>
      </c>
      <c r="E24" s="18">
        <v>65</v>
      </c>
      <c r="F24" s="18">
        <v>5</v>
      </c>
      <c r="G24" s="19">
        <f>IF(AND(ISBLANK(D24),ISBLANK(E24)),"",D24+E24)</f>
        <v>188</v>
      </c>
      <c r="H24" s="20">
        <f>IF(OR(ISNUMBER($G24),ISNUMBER($Q24)),(SIGN(N($G24)-N($Q24))+1)/2,"")</f>
        <v>1</v>
      </c>
      <c r="I24" s="15"/>
      <c r="K24" s="152"/>
      <c r="L24" s="152"/>
      <c r="M24" s="16">
        <v>2</v>
      </c>
      <c r="N24" s="17">
        <v>135</v>
      </c>
      <c r="O24" s="18">
        <v>45</v>
      </c>
      <c r="P24" s="18">
        <v>5</v>
      </c>
      <c r="Q24" s="19">
        <f>IF(AND(ISBLANK(N24),ISBLANK(O24)),"",N24+O24)</f>
        <v>180</v>
      </c>
      <c r="R24" s="20">
        <f>IF(ISNUMBER($H24),1-$H24,"")</f>
        <v>0</v>
      </c>
      <c r="S24" s="15"/>
    </row>
    <row r="25" spans="1:19" ht="12.75" customHeight="1">
      <c r="A25" s="153" t="s">
        <v>35</v>
      </c>
      <c r="B25" s="15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53" t="s">
        <v>117</v>
      </c>
      <c r="L25" s="15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53"/>
      <c r="B26" s="15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54">
        <f>IF(ISNUMBER(H27),(SIGN(1000*($H27-$R27)+$G27-$Q27)+1)/2,"")</f>
        <v>1</v>
      </c>
      <c r="K26" s="153"/>
      <c r="L26" s="15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54">
        <f>IF(ISNUMBER($I26),1-$I26,"")</f>
        <v>0</v>
      </c>
    </row>
    <row r="27" spans="1:19" ht="15.75" customHeight="1">
      <c r="A27" s="155">
        <v>10143</v>
      </c>
      <c r="B27" s="155"/>
      <c r="C27" s="27" t="s">
        <v>17</v>
      </c>
      <c r="D27" s="28">
        <f>IF(ISNUMBER($G27),SUM(D23:D26),"")</f>
        <v>266</v>
      </c>
      <c r="E27" s="29">
        <f>IF(ISNUMBER($G27),SUM(E23:E26),"")</f>
        <v>120</v>
      </c>
      <c r="F27" s="29">
        <f>IF(ISNUMBER($G27),SUM(F23:F26),"")</f>
        <v>9</v>
      </c>
      <c r="G27" s="30">
        <f>IF(SUM($G23:$G26)+SUM($Q23:$Q26)&gt;0,SUM(G23:G26),"")</f>
        <v>386</v>
      </c>
      <c r="H27" s="28">
        <f>IF(ISNUMBER($G27),SUM(H23:H26),"")</f>
        <v>2</v>
      </c>
      <c r="I27" s="154"/>
      <c r="K27" s="155">
        <v>1944</v>
      </c>
      <c r="L27" s="155"/>
      <c r="M27" s="27" t="s">
        <v>17</v>
      </c>
      <c r="N27" s="28">
        <f>IF(ISNUMBER($G27),SUM(N23:N26),"")</f>
        <v>268</v>
      </c>
      <c r="O27" s="29">
        <f>IF(ISNUMBER($G27),SUM(O23:O26),"")</f>
        <v>89</v>
      </c>
      <c r="P27" s="29">
        <f>IF(ISNUMBER($G27),SUM(P23:P26),"")</f>
        <v>10</v>
      </c>
      <c r="Q27" s="30">
        <f>IF(SUM($G23:$G26)+SUM($Q23:$Q26)&gt;0,SUM(Q23:Q26),"")</f>
        <v>357</v>
      </c>
      <c r="R27" s="28">
        <f>IF(ISNUMBER($G27),SUM(R23:R26),"")</f>
        <v>0</v>
      </c>
      <c r="S27" s="154"/>
    </row>
    <row r="28" spans="1:19" ht="12.75" customHeight="1">
      <c r="A28" s="152" t="s">
        <v>118</v>
      </c>
      <c r="B28" s="152"/>
      <c r="C28" s="10">
        <v>1</v>
      </c>
      <c r="D28" s="11">
        <v>145</v>
      </c>
      <c r="E28" s="12">
        <v>68</v>
      </c>
      <c r="F28" s="12">
        <v>2</v>
      </c>
      <c r="G28" s="13">
        <f>IF(AND(ISBLANK(D28),ISBLANK(E28)),"",D28+E28)</f>
        <v>213</v>
      </c>
      <c r="H28" s="14">
        <f>IF(OR(ISNUMBER($G28),ISNUMBER($Q28)),(SIGN(N($G28)-N($Q28))+1)/2,"")</f>
        <v>0</v>
      </c>
      <c r="I28" s="15"/>
      <c r="K28" s="152" t="s">
        <v>119</v>
      </c>
      <c r="L28" s="152"/>
      <c r="M28" s="10">
        <v>1</v>
      </c>
      <c r="N28" s="11">
        <v>143</v>
      </c>
      <c r="O28" s="12">
        <v>81</v>
      </c>
      <c r="P28" s="12">
        <v>1</v>
      </c>
      <c r="Q28" s="13">
        <f>IF(AND(ISBLANK(N28),ISBLANK(O28)),"",N28+O28)</f>
        <v>224</v>
      </c>
      <c r="R28" s="14">
        <f>IF(ISNUMBER($H28),1-$H28,"")</f>
        <v>1</v>
      </c>
      <c r="S28" s="15"/>
    </row>
    <row r="29" spans="1:19" ht="12.75" customHeight="1">
      <c r="A29" s="152"/>
      <c r="B29" s="152"/>
      <c r="C29" s="16">
        <v>2</v>
      </c>
      <c r="D29" s="17">
        <v>134</v>
      </c>
      <c r="E29" s="18">
        <v>66</v>
      </c>
      <c r="F29" s="18">
        <v>2</v>
      </c>
      <c r="G29" s="19">
        <f>IF(AND(ISBLANK(D29),ISBLANK(E29)),"",D29+E29)</f>
        <v>200</v>
      </c>
      <c r="H29" s="20">
        <f>IF(OR(ISNUMBER($G29),ISNUMBER($Q29)),(SIGN(N($G29)-N($Q29))+1)/2,"")</f>
        <v>1</v>
      </c>
      <c r="I29" s="15"/>
      <c r="K29" s="152"/>
      <c r="L29" s="152"/>
      <c r="M29" s="16">
        <v>2</v>
      </c>
      <c r="N29" s="17">
        <v>137</v>
      </c>
      <c r="O29" s="18">
        <v>61</v>
      </c>
      <c r="P29" s="18">
        <v>4</v>
      </c>
      <c r="Q29" s="19">
        <f>IF(AND(ISBLANK(N29),ISBLANK(O29)),"",N29+O29)</f>
        <v>198</v>
      </c>
      <c r="R29" s="20">
        <f>IF(ISNUMBER($H29),1-$H29,"")</f>
        <v>0</v>
      </c>
      <c r="S29" s="15"/>
    </row>
    <row r="30" spans="1:19" ht="12.75" customHeight="1">
      <c r="A30" s="153" t="s">
        <v>120</v>
      </c>
      <c r="B30" s="15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53" t="s">
        <v>121</v>
      </c>
      <c r="L30" s="15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53"/>
      <c r="B31" s="15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54">
        <f>IF(ISNUMBER(H32),(SIGN(1000*($H32-$R32)+$G32-$Q32)+1)/2,"")</f>
        <v>0</v>
      </c>
      <c r="K31" s="153"/>
      <c r="L31" s="15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54">
        <f>IF(ISNUMBER($I31),1-$I31,"")</f>
        <v>1</v>
      </c>
    </row>
    <row r="32" spans="1:19" ht="15.75" customHeight="1">
      <c r="A32" s="155">
        <v>9468</v>
      </c>
      <c r="B32" s="155"/>
      <c r="C32" s="27" t="s">
        <v>17</v>
      </c>
      <c r="D32" s="28">
        <f>IF(ISNUMBER($G32),SUM(D28:D31),"")</f>
        <v>279</v>
      </c>
      <c r="E32" s="29">
        <f>IF(ISNUMBER($G32),SUM(E28:E31),"")</f>
        <v>134</v>
      </c>
      <c r="F32" s="29">
        <f>IF(ISNUMBER($G32),SUM(F28:F31),"")</f>
        <v>4</v>
      </c>
      <c r="G32" s="30">
        <f>IF(SUM($G28:$G31)+SUM($Q28:$Q31)&gt;0,SUM(G28:G31),"")</f>
        <v>413</v>
      </c>
      <c r="H32" s="28">
        <f>IF(ISNUMBER($G32),SUM(H28:H31),"")</f>
        <v>1</v>
      </c>
      <c r="I32" s="154"/>
      <c r="K32" s="155">
        <v>1928</v>
      </c>
      <c r="L32" s="155"/>
      <c r="M32" s="27" t="s">
        <v>17</v>
      </c>
      <c r="N32" s="28">
        <f>IF(ISNUMBER($G32),SUM(N28:N31),"")</f>
        <v>280</v>
      </c>
      <c r="O32" s="29">
        <f>IF(ISNUMBER($G32),SUM(O28:O31),"")</f>
        <v>142</v>
      </c>
      <c r="P32" s="29">
        <f>IF(ISNUMBER($G32),SUM(P28:P31),"")</f>
        <v>5</v>
      </c>
      <c r="Q32" s="30">
        <f>IF(SUM($G28:$G31)+SUM($Q28:$Q31)&gt;0,SUM(Q28:Q31),"")</f>
        <v>422</v>
      </c>
      <c r="R32" s="28">
        <f>IF(ISNUMBER($G32),SUM(R28:R31),"")</f>
        <v>1</v>
      </c>
      <c r="S32" s="154"/>
    </row>
    <row r="33" spans="1:19" ht="12.75" customHeight="1">
      <c r="A33" s="152" t="s">
        <v>122</v>
      </c>
      <c r="B33" s="152"/>
      <c r="C33" s="10">
        <v>1</v>
      </c>
      <c r="D33" s="11">
        <v>137</v>
      </c>
      <c r="E33" s="12">
        <v>70</v>
      </c>
      <c r="F33" s="12">
        <v>2</v>
      </c>
      <c r="G33" s="13">
        <f>IF(AND(ISBLANK(D33),ISBLANK(E33)),"",D33+E33)</f>
        <v>207</v>
      </c>
      <c r="H33" s="14">
        <f>IF(OR(ISNUMBER($G33),ISNUMBER($Q33)),(SIGN(N($G33)-N($Q33))+1)/2,"")</f>
        <v>1</v>
      </c>
      <c r="I33" s="15"/>
      <c r="K33" s="152" t="s">
        <v>109</v>
      </c>
      <c r="L33" s="152"/>
      <c r="M33" s="10">
        <v>1</v>
      </c>
      <c r="N33" s="11">
        <v>134</v>
      </c>
      <c r="O33" s="12">
        <v>62</v>
      </c>
      <c r="P33" s="12">
        <v>3</v>
      </c>
      <c r="Q33" s="13">
        <f>IF(AND(ISBLANK(N33),ISBLANK(O33)),"",N33+O33)</f>
        <v>196</v>
      </c>
      <c r="R33" s="14">
        <f>IF(ISNUMBER($H33),1-$H33,"")</f>
        <v>0</v>
      </c>
      <c r="S33" s="15"/>
    </row>
    <row r="34" spans="1:19" ht="12.75" customHeight="1">
      <c r="A34" s="152"/>
      <c r="B34" s="152"/>
      <c r="C34" s="16">
        <v>2</v>
      </c>
      <c r="D34" s="17">
        <v>141</v>
      </c>
      <c r="E34" s="18">
        <v>71</v>
      </c>
      <c r="F34" s="18">
        <v>0</v>
      </c>
      <c r="G34" s="19">
        <f>IF(AND(ISBLANK(D34),ISBLANK(E34)),"",D34+E34)</f>
        <v>212</v>
      </c>
      <c r="H34" s="20">
        <f>IF(OR(ISNUMBER($G34),ISNUMBER($Q34)),(SIGN(N($G34)-N($Q34))+1)/2,"")</f>
        <v>1</v>
      </c>
      <c r="I34" s="15"/>
      <c r="K34" s="152"/>
      <c r="L34" s="152"/>
      <c r="M34" s="16">
        <v>2</v>
      </c>
      <c r="N34" s="17">
        <v>141</v>
      </c>
      <c r="O34" s="18">
        <v>42</v>
      </c>
      <c r="P34" s="18">
        <v>9</v>
      </c>
      <c r="Q34" s="19">
        <f>IF(AND(ISBLANK(N34),ISBLANK(O34)),"",N34+O34)</f>
        <v>183</v>
      </c>
      <c r="R34" s="20">
        <f>IF(ISNUMBER($H34),1-$H34,"")</f>
        <v>0</v>
      </c>
      <c r="S34" s="15"/>
    </row>
    <row r="35" spans="1:19" ht="12.75" customHeight="1">
      <c r="A35" s="153" t="s">
        <v>113</v>
      </c>
      <c r="B35" s="15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53" t="s">
        <v>123</v>
      </c>
      <c r="L35" s="15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53"/>
      <c r="B36" s="15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54">
        <f>IF(ISNUMBER(H37),(SIGN(1000*($H37-$R37)+$G37-$Q37)+1)/2,"")</f>
        <v>1</v>
      </c>
      <c r="K36" s="153"/>
      <c r="L36" s="15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54">
        <f>IF(ISNUMBER($I36),1-$I36,"")</f>
        <v>0</v>
      </c>
    </row>
    <row r="37" spans="1:19" ht="15.75" customHeight="1">
      <c r="A37" s="155">
        <v>10286</v>
      </c>
      <c r="B37" s="155"/>
      <c r="C37" s="27" t="s">
        <v>17</v>
      </c>
      <c r="D37" s="28">
        <f>IF(ISNUMBER($G37),SUM(D33:D36),"")</f>
        <v>278</v>
      </c>
      <c r="E37" s="29">
        <f>IF(ISNUMBER($G37),SUM(E33:E36),"")</f>
        <v>141</v>
      </c>
      <c r="F37" s="29">
        <f>IF(ISNUMBER($G37),SUM(F33:F36),"")</f>
        <v>2</v>
      </c>
      <c r="G37" s="30">
        <f>IF(SUM($G33:$G36)+SUM($Q33:$Q36)&gt;0,SUM(G33:G36),"")</f>
        <v>419</v>
      </c>
      <c r="H37" s="28">
        <f>IF(ISNUMBER($G37),SUM(H33:H36),"")</f>
        <v>2</v>
      </c>
      <c r="I37" s="154"/>
      <c r="K37" s="155">
        <v>1927</v>
      </c>
      <c r="L37" s="155"/>
      <c r="M37" s="27" t="s">
        <v>17</v>
      </c>
      <c r="N37" s="28">
        <f>IF(ISNUMBER($G37),SUM(N33:N36),"")</f>
        <v>275</v>
      </c>
      <c r="O37" s="29">
        <f>IF(ISNUMBER($G37),SUM(O33:O36),"")</f>
        <v>104</v>
      </c>
      <c r="P37" s="29">
        <f>IF(ISNUMBER($G37),SUM(P33:P36),"")</f>
        <v>12</v>
      </c>
      <c r="Q37" s="30">
        <f>IF(SUM($G33:$G36)+SUM($Q33:$Q36)&gt;0,SUM(Q33:Q36),"")</f>
        <v>379</v>
      </c>
      <c r="R37" s="28">
        <f>IF(ISNUMBER($G37),SUM(R33:R36),"")</f>
        <v>0</v>
      </c>
      <c r="S37" s="154"/>
    </row>
    <row r="38" ht="4.5" customHeight="1"/>
    <row r="39" spans="1:19" ht="19.5" customHeight="1">
      <c r="A39" s="31"/>
      <c r="B39" s="32"/>
      <c r="C39" s="33" t="s">
        <v>42</v>
      </c>
      <c r="D39" s="34">
        <f>IF(ISNUMBER($G39),SUM(D12,D17,D22,D27,D32,D37),"")</f>
        <v>1656</v>
      </c>
      <c r="E39" s="35">
        <f>IF(ISNUMBER($G39),SUM(E12,E17,E22,E27,E32,E37),"")</f>
        <v>717</v>
      </c>
      <c r="F39" s="35">
        <f>IF(ISNUMBER($G39),SUM(F12,F17,F22,F27,F32,F37),"")</f>
        <v>38</v>
      </c>
      <c r="G39" s="36">
        <f>IF(SUM($G$8:$G$37)+SUM($Q$8:$Q$37)&gt;0,SUM(G12,G17,G22,G27,G32,G37),"")</f>
        <v>2373</v>
      </c>
      <c r="H39" s="37">
        <f>IF(SUM($G$8:$G$37)+SUM($Q$8:$Q$37)&gt;0,SUM(H12,H17,H22,H27,H32,H37),"")</f>
        <v>9</v>
      </c>
      <c r="I39" s="26">
        <f>IF(ISNUMBER($G39),(SIGN($G39-$Q39)+1)/IF(COUNT(I$11,I$16,I$21,I$26,I$31,I$36)&gt;3,1,2),"")</f>
        <v>2</v>
      </c>
      <c r="K39" s="31"/>
      <c r="L39" s="32"/>
      <c r="M39" s="33" t="s">
        <v>42</v>
      </c>
      <c r="N39" s="34">
        <f>IF(ISNUMBER($G39),SUM(N12,N17,N22,N27,N32,N37),"")</f>
        <v>1623</v>
      </c>
      <c r="O39" s="35">
        <f>IF(ISNUMBER($G39),SUM(O12,O17,O22,O27,O32,O37),"")</f>
        <v>688</v>
      </c>
      <c r="P39" s="35">
        <f>IF(ISNUMBER($G39),SUM(P12,P17,P22,P27,P32,P37),"")</f>
        <v>49</v>
      </c>
      <c r="Q39" s="36">
        <f>IF(SUM($G$8:$G$37)+SUM($Q$8:$Q$37)&gt;0,SUM(Q12,Q17,Q22,Q27,Q32,Q37),"")</f>
        <v>2311</v>
      </c>
      <c r="R39" s="37">
        <f>IF(SUM($G$8:$G$37)+SUM($Q$8:$Q$37)&gt;0,SUM(R12,R17,R22,R27,R32,R37),"")</f>
        <v>3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43</v>
      </c>
      <c r="C41" s="158" t="s">
        <v>124</v>
      </c>
      <c r="D41" s="158"/>
      <c r="E41" s="158"/>
      <c r="G41" s="157" t="s">
        <v>45</v>
      </c>
      <c r="H41" s="157"/>
      <c r="I41" s="40">
        <f>IF(ISNUMBER(I$39),SUM(I11,I16,I21,I26,I31,I36,I39),"")</f>
        <v>6</v>
      </c>
      <c r="K41" s="38"/>
      <c r="L41" s="39" t="s">
        <v>43</v>
      </c>
      <c r="M41" s="158" t="s">
        <v>125</v>
      </c>
      <c r="N41" s="158"/>
      <c r="O41" s="158"/>
      <c r="Q41" s="157" t="s">
        <v>45</v>
      </c>
      <c r="R41" s="157"/>
      <c r="S41" s="40">
        <f>IF(ISNUMBER(S$39),SUM(S11,S16,S21,S26,S31,S36,S39),"")</f>
        <v>2</v>
      </c>
    </row>
    <row r="42" spans="1:19" ht="18" customHeight="1">
      <c r="A42" s="38"/>
      <c r="B42" s="39" t="s">
        <v>47</v>
      </c>
      <c r="C42" s="159"/>
      <c r="D42" s="159"/>
      <c r="E42" s="159"/>
      <c r="G42" s="41"/>
      <c r="H42" s="41"/>
      <c r="I42" s="41"/>
      <c r="K42" s="38"/>
      <c r="L42" s="39" t="s">
        <v>47</v>
      </c>
      <c r="M42" s="159"/>
      <c r="N42" s="159"/>
      <c r="O42" s="159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61" t="s">
        <v>124</v>
      </c>
      <c r="D43" s="161"/>
      <c r="E43" s="161"/>
      <c r="F43" s="161"/>
      <c r="G43" s="161"/>
      <c r="H43" s="161"/>
      <c r="I43" s="39"/>
      <c r="J43" s="39"/>
      <c r="K43" s="39" t="s">
        <v>51</v>
      </c>
      <c r="L43" s="160" t="s">
        <v>126</v>
      </c>
      <c r="M43" s="160"/>
      <c r="O43" s="39" t="s">
        <v>47</v>
      </c>
      <c r="P43" s="161"/>
      <c r="Q43" s="161"/>
      <c r="R43" s="161"/>
      <c r="S43" s="161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PSK Union Praha A – TJ Sparta Kutná Hora</v>
      </c>
    </row>
    <row r="46" spans="2:11" ht="19.5" customHeight="1">
      <c r="B46" s="2" t="s">
        <v>53</v>
      </c>
      <c r="C46" s="206">
        <v>0.7916666666666666</v>
      </c>
      <c r="D46" s="206"/>
      <c r="I46" s="2" t="s">
        <v>54</v>
      </c>
      <c r="J46" s="163">
        <v>23</v>
      </c>
      <c r="K46" s="163"/>
    </row>
    <row r="47" spans="2:19" ht="19.5" customHeight="1">
      <c r="B47" s="2" t="s">
        <v>55</v>
      </c>
      <c r="C47" s="207">
        <v>0.9062500000000001</v>
      </c>
      <c r="D47" s="207"/>
      <c r="I47" s="2" t="s">
        <v>56</v>
      </c>
      <c r="J47" s="165">
        <v>2</v>
      </c>
      <c r="K47" s="165"/>
      <c r="P47" s="2" t="s">
        <v>57</v>
      </c>
      <c r="Q47" s="208"/>
      <c r="R47" s="208"/>
      <c r="S47" s="208"/>
    </row>
    <row r="48" ht="9.75" customHeight="1"/>
    <row r="49" spans="1:19" ht="15" customHeight="1">
      <c r="A49" s="167" t="s">
        <v>58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</row>
    <row r="50" spans="1:19" ht="81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</row>
    <row r="51" ht="4.5" customHeight="1"/>
    <row r="52" spans="1:19" ht="15" customHeight="1">
      <c r="A52" s="167" t="s">
        <v>60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>
      <c r="A57" s="62"/>
      <c r="B57" s="169"/>
      <c r="C57" s="169"/>
      <c r="D57" s="63"/>
      <c r="E57" s="169"/>
      <c r="F57" s="169"/>
      <c r="G57" s="169"/>
      <c r="H57" s="169"/>
      <c r="I57" s="63"/>
      <c r="J57" s="44"/>
      <c r="K57" s="64"/>
      <c r="L57" s="169"/>
      <c r="M57" s="169"/>
      <c r="N57" s="63"/>
      <c r="O57" s="169"/>
      <c r="P57" s="169"/>
      <c r="Q57" s="169"/>
      <c r="R57" s="169"/>
      <c r="S57" s="65"/>
    </row>
    <row r="58" spans="1:19" ht="21" customHeight="1">
      <c r="A58" s="62"/>
      <c r="B58" s="169"/>
      <c r="C58" s="169"/>
      <c r="D58" s="63"/>
      <c r="E58" s="169"/>
      <c r="F58" s="169"/>
      <c r="G58" s="169"/>
      <c r="H58" s="169"/>
      <c r="I58" s="63"/>
      <c r="J58" s="44"/>
      <c r="K58" s="64"/>
      <c r="L58" s="169"/>
      <c r="M58" s="169"/>
      <c r="N58" s="63"/>
      <c r="O58" s="169"/>
      <c r="P58" s="169"/>
      <c r="Q58" s="169"/>
      <c r="R58" s="169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70" t="s">
        <v>66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</row>
    <row r="62" spans="1:19" ht="81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ht="4.5" customHeight="1"/>
    <row r="64" spans="1:19" ht="15" customHeight="1">
      <c r="A64" s="167" t="s">
        <v>68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1:19" ht="81" customHeight="1">
      <c r="A65" s="168" t="s">
        <v>127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</row>
    <row r="66" spans="1:8" ht="30" customHeight="1">
      <c r="A66" s="69"/>
      <c r="B66" s="70" t="s">
        <v>69</v>
      </c>
      <c r="C66" s="209"/>
      <c r="D66" s="209"/>
      <c r="E66" s="209"/>
      <c r="F66" s="209"/>
      <c r="G66" s="209"/>
      <c r="H66" s="209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:P11 F13:F16 P13:P16 F18:F21 P18:P21 F23:F26 P23:P26 F28:F31 P28:P31 F33:F36 P33:P36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329" t="s">
        <v>0</v>
      </c>
      <c r="C1" s="329"/>
      <c r="D1" s="328" t="s">
        <v>1</v>
      </c>
      <c r="E1" s="328"/>
      <c r="F1" s="328"/>
      <c r="G1" s="328"/>
      <c r="H1" s="328"/>
      <c r="I1" s="328"/>
      <c r="K1" s="72" t="s">
        <v>2</v>
      </c>
      <c r="L1" s="327" t="s">
        <v>155</v>
      </c>
      <c r="M1" s="327"/>
      <c r="N1" s="327"/>
      <c r="O1" s="326" t="s">
        <v>4</v>
      </c>
      <c r="P1" s="326"/>
      <c r="Q1" s="325" t="s">
        <v>154</v>
      </c>
      <c r="R1" s="325"/>
      <c r="S1" s="325"/>
    </row>
    <row r="2" spans="2:3" ht="6" customHeight="1" thickBot="1">
      <c r="B2" s="324"/>
      <c r="C2" s="324"/>
    </row>
    <row r="3" spans="1:19" ht="19.5" customHeight="1" thickBot="1">
      <c r="A3" s="323" t="s">
        <v>5</v>
      </c>
      <c r="B3" s="322" t="s">
        <v>153</v>
      </c>
      <c r="C3" s="321"/>
      <c r="D3" s="321"/>
      <c r="E3" s="321"/>
      <c r="F3" s="321"/>
      <c r="G3" s="321"/>
      <c r="H3" s="321"/>
      <c r="I3" s="320"/>
      <c r="K3" s="323" t="s">
        <v>7</v>
      </c>
      <c r="L3" s="322" t="s">
        <v>152</v>
      </c>
      <c r="M3" s="321"/>
      <c r="N3" s="321"/>
      <c r="O3" s="321"/>
      <c r="P3" s="321"/>
      <c r="Q3" s="321"/>
      <c r="R3" s="321"/>
      <c r="S3" s="320"/>
    </row>
    <row r="4" ht="4.5" customHeight="1" thickBot="1"/>
    <row r="5" spans="1:19" ht="12.75" customHeight="1">
      <c r="A5" s="319" t="s">
        <v>9</v>
      </c>
      <c r="B5" s="318"/>
      <c r="C5" s="317" t="s">
        <v>10</v>
      </c>
      <c r="D5" s="316" t="s">
        <v>11</v>
      </c>
      <c r="E5" s="315"/>
      <c r="F5" s="315"/>
      <c r="G5" s="314"/>
      <c r="H5" s="313" t="s">
        <v>12</v>
      </c>
      <c r="I5" s="312"/>
      <c r="K5" s="319" t="s">
        <v>9</v>
      </c>
      <c r="L5" s="318"/>
      <c r="M5" s="317" t="s">
        <v>10</v>
      </c>
      <c r="N5" s="316" t="s">
        <v>11</v>
      </c>
      <c r="O5" s="315"/>
      <c r="P5" s="315"/>
      <c r="Q5" s="314"/>
      <c r="R5" s="313" t="s">
        <v>12</v>
      </c>
      <c r="S5" s="312"/>
    </row>
    <row r="6" spans="1:19" ht="12.75" customHeight="1" thickBot="1">
      <c r="A6" s="311" t="s">
        <v>13</v>
      </c>
      <c r="B6" s="310"/>
      <c r="C6" s="309"/>
      <c r="D6" s="308" t="s">
        <v>14</v>
      </c>
      <c r="E6" s="307" t="s">
        <v>15</v>
      </c>
      <c r="F6" s="307" t="s">
        <v>16</v>
      </c>
      <c r="G6" s="306" t="s">
        <v>17</v>
      </c>
      <c r="H6" s="305" t="s">
        <v>18</v>
      </c>
      <c r="I6" s="304" t="s">
        <v>19</v>
      </c>
      <c r="K6" s="311" t="s">
        <v>13</v>
      </c>
      <c r="L6" s="310"/>
      <c r="M6" s="309"/>
      <c r="N6" s="308" t="s">
        <v>14</v>
      </c>
      <c r="O6" s="307" t="s">
        <v>15</v>
      </c>
      <c r="P6" s="307" t="s">
        <v>16</v>
      </c>
      <c r="Q6" s="306" t="s">
        <v>17</v>
      </c>
      <c r="R6" s="305" t="s">
        <v>18</v>
      </c>
      <c r="S6" s="304" t="s">
        <v>19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303" t="s">
        <v>151</v>
      </c>
      <c r="B8" s="302"/>
      <c r="C8" s="301">
        <v>1</v>
      </c>
      <c r="D8" s="300">
        <v>148</v>
      </c>
      <c r="E8" s="299">
        <v>71</v>
      </c>
      <c r="F8" s="299">
        <v>5</v>
      </c>
      <c r="G8" s="298">
        <f>IF(AND(ISBLANK(D8),ISBLANK(E8)),"",D8+E8)</f>
        <v>219</v>
      </c>
      <c r="H8" s="297">
        <f>IF(OR(ISNUMBER($G8),ISNUMBER($Q8)),(SIGN(N($G8)-N($Q8))+1)/2,"")</f>
        <v>1</v>
      </c>
      <c r="I8" s="85"/>
      <c r="K8" s="303" t="s">
        <v>150</v>
      </c>
      <c r="L8" s="302"/>
      <c r="M8" s="301">
        <v>1</v>
      </c>
      <c r="N8" s="300">
        <v>129</v>
      </c>
      <c r="O8" s="299">
        <v>72</v>
      </c>
      <c r="P8" s="299">
        <v>1</v>
      </c>
      <c r="Q8" s="298">
        <f>IF(AND(ISBLANK(N8),ISBLANK(O8)),"",N8+O8)</f>
        <v>201</v>
      </c>
      <c r="R8" s="297">
        <f>IF(ISNUMBER($H8),1-$H8,"")</f>
        <v>0</v>
      </c>
      <c r="S8" s="85"/>
    </row>
    <row r="9" spans="1:19" ht="12.75" customHeight="1">
      <c r="A9" s="296"/>
      <c r="B9" s="295"/>
      <c r="C9" s="292">
        <v>2</v>
      </c>
      <c r="D9" s="291">
        <v>160</v>
      </c>
      <c r="E9" s="290">
        <v>61</v>
      </c>
      <c r="F9" s="290">
        <v>2</v>
      </c>
      <c r="G9" s="289">
        <f>IF(AND(ISBLANK(D9),ISBLANK(E9)),"",D9+E9)</f>
        <v>221</v>
      </c>
      <c r="H9" s="288">
        <f>IF(OR(ISNUMBER($G9),ISNUMBER($Q9)),(SIGN(N($G9)-N($Q9))+1)/2,"")</f>
        <v>0</v>
      </c>
      <c r="I9" s="85"/>
      <c r="K9" s="296"/>
      <c r="L9" s="295"/>
      <c r="M9" s="292">
        <v>2</v>
      </c>
      <c r="N9" s="291">
        <v>153</v>
      </c>
      <c r="O9" s="290">
        <v>80</v>
      </c>
      <c r="P9" s="290">
        <v>2</v>
      </c>
      <c r="Q9" s="289">
        <f>IF(AND(ISBLANK(N9),ISBLANK(O9)),"",N9+O9)</f>
        <v>233</v>
      </c>
      <c r="R9" s="288">
        <f>IF(ISNUMBER($H9),1-$H9,"")</f>
        <v>1</v>
      </c>
      <c r="S9" s="85"/>
    </row>
    <row r="10" spans="1:19" ht="12.75" customHeight="1" thickBot="1">
      <c r="A10" s="294" t="s">
        <v>149</v>
      </c>
      <c r="B10" s="293"/>
      <c r="C10" s="292">
        <v>3</v>
      </c>
      <c r="D10" s="291"/>
      <c r="E10" s="290"/>
      <c r="F10" s="290"/>
      <c r="G10" s="289">
        <f>IF(AND(ISBLANK(D10),ISBLANK(E10)),"",D10+E10)</f>
      </c>
      <c r="H10" s="288">
        <f>IF(OR(ISNUMBER($G10),ISNUMBER($Q10)),(SIGN(N($G10)-N($Q10))+1)/2,"")</f>
      </c>
      <c r="I10" s="85"/>
      <c r="K10" s="294" t="s">
        <v>148</v>
      </c>
      <c r="L10" s="293"/>
      <c r="M10" s="292">
        <v>3</v>
      </c>
      <c r="N10" s="291"/>
      <c r="O10" s="290"/>
      <c r="P10" s="290"/>
      <c r="Q10" s="289">
        <f>IF(AND(ISBLANK(N10),ISBLANK(O10)),"",N10+O10)</f>
      </c>
      <c r="R10" s="288">
        <f>IF(ISNUMBER($H10),1-$H10,"")</f>
      </c>
      <c r="S10" s="85"/>
    </row>
    <row r="11" spans="1:19" ht="12.75" customHeight="1">
      <c r="A11" s="287"/>
      <c r="B11" s="286"/>
      <c r="C11" s="285">
        <v>4</v>
      </c>
      <c r="D11" s="284"/>
      <c r="E11" s="283"/>
      <c r="F11" s="283"/>
      <c r="G11" s="282">
        <f>IF(AND(ISBLANK(D11),ISBLANK(E11)),"",D11+E11)</f>
      </c>
      <c r="H11" s="281">
        <f>IF(OR(ISNUMBER($G11),ISNUMBER($Q11)),(SIGN(N($G11)-N($Q11))+1)/2,"")</f>
      </c>
      <c r="I11" s="280">
        <f>IF(ISNUMBER(H12),(SIGN(1000*($H12-$R12)+$G12-$Q12)+1)/2,"")</f>
        <v>1</v>
      </c>
      <c r="K11" s="287"/>
      <c r="L11" s="286"/>
      <c r="M11" s="285">
        <v>4</v>
      </c>
      <c r="N11" s="284"/>
      <c r="O11" s="283"/>
      <c r="P11" s="283"/>
      <c r="Q11" s="282">
        <f>IF(AND(ISBLANK(N11),ISBLANK(O11)),"",N11+O11)</f>
      </c>
      <c r="R11" s="281">
        <f>IF(ISNUMBER($H11),1-$H11,"")</f>
      </c>
      <c r="S11" s="280">
        <f>IF(ISNUMBER($I11),1-$I11,"")</f>
        <v>0</v>
      </c>
    </row>
    <row r="12" spans="1:19" ht="15.75" customHeight="1" thickBot="1">
      <c r="A12" s="279">
        <v>13509</v>
      </c>
      <c r="B12" s="278"/>
      <c r="C12" s="277" t="s">
        <v>17</v>
      </c>
      <c r="D12" s="274">
        <f>IF(ISNUMBER($G12),SUM(D8:D11),"")</f>
        <v>308</v>
      </c>
      <c r="E12" s="276">
        <f>IF(ISNUMBER($G12),SUM(E8:E11),"")</f>
        <v>132</v>
      </c>
      <c r="F12" s="276">
        <f>IF(ISNUMBER($G12),SUM(F8:F11),"")</f>
        <v>7</v>
      </c>
      <c r="G12" s="275">
        <f>IF(SUM($G8:$G11)+SUM($Q8:$Q11)&gt;0,SUM(G8:G11),"")</f>
        <v>440</v>
      </c>
      <c r="H12" s="274">
        <f>IF(ISNUMBER($G12),SUM(H8:H11),"")</f>
        <v>1</v>
      </c>
      <c r="I12" s="273"/>
      <c r="K12" s="279">
        <v>21184</v>
      </c>
      <c r="L12" s="278"/>
      <c r="M12" s="277" t="s">
        <v>17</v>
      </c>
      <c r="N12" s="274">
        <f>IF(ISNUMBER($G12),SUM(N8:N11),"")</f>
        <v>282</v>
      </c>
      <c r="O12" s="276">
        <f>IF(ISNUMBER($G12),SUM(O8:O11),"")</f>
        <v>152</v>
      </c>
      <c r="P12" s="276">
        <f>IF(ISNUMBER($G12),SUM(P8:P11),"")</f>
        <v>3</v>
      </c>
      <c r="Q12" s="275">
        <f>IF(SUM($G8:$G11)+SUM($Q8:$Q11)&gt;0,SUM(Q8:Q11),"")</f>
        <v>434</v>
      </c>
      <c r="R12" s="274">
        <f>IF(ISNUMBER($G12),SUM(R8:R11),"")</f>
        <v>1</v>
      </c>
      <c r="S12" s="273"/>
    </row>
    <row r="13" spans="1:19" ht="12.75" customHeight="1">
      <c r="A13" s="303" t="s">
        <v>147</v>
      </c>
      <c r="B13" s="302"/>
      <c r="C13" s="301">
        <v>1</v>
      </c>
      <c r="D13" s="300">
        <v>166</v>
      </c>
      <c r="E13" s="299">
        <v>71</v>
      </c>
      <c r="F13" s="299">
        <v>5</v>
      </c>
      <c r="G13" s="298">
        <f>IF(AND(ISBLANK(D13),ISBLANK(E13)),"",D13+E13)</f>
        <v>237</v>
      </c>
      <c r="H13" s="297">
        <f>IF(OR(ISNUMBER($G13),ISNUMBER($Q13)),(SIGN(N($G13)-N($Q13))+1)/2,"")</f>
        <v>1</v>
      </c>
      <c r="I13" s="85"/>
      <c r="K13" s="303" t="s">
        <v>146</v>
      </c>
      <c r="L13" s="302"/>
      <c r="M13" s="301">
        <v>1</v>
      </c>
      <c r="N13" s="300">
        <v>156</v>
      </c>
      <c r="O13" s="299">
        <v>62</v>
      </c>
      <c r="P13" s="299">
        <v>5</v>
      </c>
      <c r="Q13" s="298">
        <f>IF(AND(ISBLANK(N13),ISBLANK(O13)),"",N13+O13)</f>
        <v>218</v>
      </c>
      <c r="R13" s="297">
        <f>IF(ISNUMBER($H13),1-$H13,"")</f>
        <v>0</v>
      </c>
      <c r="S13" s="85"/>
    </row>
    <row r="14" spans="1:19" ht="12.75" customHeight="1">
      <c r="A14" s="296"/>
      <c r="B14" s="295"/>
      <c r="C14" s="292">
        <v>2</v>
      </c>
      <c r="D14" s="291">
        <v>142</v>
      </c>
      <c r="E14" s="290">
        <v>52</v>
      </c>
      <c r="F14" s="290">
        <v>4</v>
      </c>
      <c r="G14" s="289">
        <f>IF(AND(ISBLANK(D14),ISBLANK(E14)),"",D14+E14)</f>
        <v>194</v>
      </c>
      <c r="H14" s="288">
        <f>IF(OR(ISNUMBER($G14),ISNUMBER($Q14)),(SIGN(N($G14)-N($Q14))+1)/2,"")</f>
        <v>0</v>
      </c>
      <c r="I14" s="85"/>
      <c r="K14" s="296"/>
      <c r="L14" s="295"/>
      <c r="M14" s="292">
        <v>2</v>
      </c>
      <c r="N14" s="291">
        <v>150</v>
      </c>
      <c r="O14" s="290">
        <v>54</v>
      </c>
      <c r="P14" s="290">
        <v>3</v>
      </c>
      <c r="Q14" s="289">
        <f>IF(AND(ISBLANK(N14),ISBLANK(O14)),"",N14+O14)</f>
        <v>204</v>
      </c>
      <c r="R14" s="288">
        <f>IF(ISNUMBER($H14),1-$H14,"")</f>
        <v>1</v>
      </c>
      <c r="S14" s="85"/>
    </row>
    <row r="15" spans="1:19" ht="12.75" customHeight="1" thickBot="1">
      <c r="A15" s="294" t="s">
        <v>145</v>
      </c>
      <c r="B15" s="293"/>
      <c r="C15" s="292">
        <v>3</v>
      </c>
      <c r="D15" s="291"/>
      <c r="E15" s="290"/>
      <c r="F15" s="290"/>
      <c r="G15" s="289">
        <f>IF(AND(ISBLANK(D15),ISBLANK(E15)),"",D15+E15)</f>
      </c>
      <c r="H15" s="288">
        <f>IF(OR(ISNUMBER($G15),ISNUMBER($Q15)),(SIGN(N($G15)-N($Q15))+1)/2,"")</f>
      </c>
      <c r="I15" s="85"/>
      <c r="K15" s="294" t="s">
        <v>30</v>
      </c>
      <c r="L15" s="293"/>
      <c r="M15" s="292">
        <v>3</v>
      </c>
      <c r="N15" s="291"/>
      <c r="O15" s="290"/>
      <c r="P15" s="290"/>
      <c r="Q15" s="289">
        <f>IF(AND(ISBLANK(N15),ISBLANK(O15)),"",N15+O15)</f>
      </c>
      <c r="R15" s="288">
        <f>IF(ISNUMBER($H15),1-$H15,"")</f>
      </c>
      <c r="S15" s="85"/>
    </row>
    <row r="16" spans="1:19" ht="12.75" customHeight="1">
      <c r="A16" s="287"/>
      <c r="B16" s="286"/>
      <c r="C16" s="285">
        <v>4</v>
      </c>
      <c r="D16" s="284"/>
      <c r="E16" s="283"/>
      <c r="F16" s="283"/>
      <c r="G16" s="282">
        <f>IF(AND(ISBLANK(D16),ISBLANK(E16)),"",D16+E16)</f>
      </c>
      <c r="H16" s="281">
        <f>IF(OR(ISNUMBER($G16),ISNUMBER($Q16)),(SIGN(N($G16)-N($Q16))+1)/2,"")</f>
      </c>
      <c r="I16" s="280">
        <f>IF(ISNUMBER(H17),(SIGN(1000*($H17-$R17)+$G17-$Q17)+1)/2,"")</f>
        <v>1</v>
      </c>
      <c r="K16" s="287"/>
      <c r="L16" s="286"/>
      <c r="M16" s="285">
        <v>4</v>
      </c>
      <c r="N16" s="284"/>
      <c r="O16" s="283"/>
      <c r="P16" s="283"/>
      <c r="Q16" s="282">
        <f>IF(AND(ISBLANK(N16),ISBLANK(O16)),"",N16+O16)</f>
      </c>
      <c r="R16" s="281">
        <f>IF(ISNUMBER($H16),1-$H16,"")</f>
      </c>
      <c r="S16" s="280">
        <f>IF(ISNUMBER($I16),1-$I16,"")</f>
        <v>0</v>
      </c>
    </row>
    <row r="17" spans="1:19" ht="15.75" customHeight="1" thickBot="1">
      <c r="A17" s="279">
        <v>20444</v>
      </c>
      <c r="B17" s="278"/>
      <c r="C17" s="277" t="s">
        <v>17</v>
      </c>
      <c r="D17" s="274">
        <f>IF(ISNUMBER($G17),SUM(D13:D16),"")</f>
        <v>308</v>
      </c>
      <c r="E17" s="276">
        <f>IF(ISNUMBER($G17),SUM(E13:E16),"")</f>
        <v>123</v>
      </c>
      <c r="F17" s="276">
        <f>IF(ISNUMBER($G17),SUM(F13:F16),"")</f>
        <v>9</v>
      </c>
      <c r="G17" s="275">
        <f>IF(SUM($G13:$G16)+SUM($Q13:$Q16)&gt;0,SUM(G13:G16),"")</f>
        <v>431</v>
      </c>
      <c r="H17" s="274">
        <f>IF(ISNUMBER($G17),SUM(H13:H16),"")</f>
        <v>1</v>
      </c>
      <c r="I17" s="273"/>
      <c r="K17" s="279">
        <v>22827</v>
      </c>
      <c r="L17" s="278"/>
      <c r="M17" s="277" t="s">
        <v>17</v>
      </c>
      <c r="N17" s="274">
        <f>IF(ISNUMBER($G17),SUM(N13:N16),"")</f>
        <v>306</v>
      </c>
      <c r="O17" s="276">
        <f>IF(ISNUMBER($G17),SUM(O13:O16),"")</f>
        <v>116</v>
      </c>
      <c r="P17" s="276">
        <f>IF(ISNUMBER($G17),SUM(P13:P16),"")</f>
        <v>8</v>
      </c>
      <c r="Q17" s="275">
        <f>IF(SUM($G13:$G16)+SUM($Q13:$Q16)&gt;0,SUM(Q13:Q16),"")</f>
        <v>422</v>
      </c>
      <c r="R17" s="274">
        <f>IF(ISNUMBER($G17),SUM(R13:R16),"")</f>
        <v>1</v>
      </c>
      <c r="S17" s="273"/>
    </row>
    <row r="18" spans="1:19" ht="12.75" customHeight="1">
      <c r="A18" s="303" t="s">
        <v>144</v>
      </c>
      <c r="B18" s="302"/>
      <c r="C18" s="301">
        <v>1</v>
      </c>
      <c r="D18" s="300">
        <v>142</v>
      </c>
      <c r="E18" s="299">
        <v>71</v>
      </c>
      <c r="F18" s="299">
        <v>0</v>
      </c>
      <c r="G18" s="298">
        <f>IF(AND(ISBLANK(D18),ISBLANK(E18)),"",D18+E18)</f>
        <v>213</v>
      </c>
      <c r="H18" s="297">
        <f>IF(OR(ISNUMBER($G18),ISNUMBER($Q18)),(SIGN(N($G18)-N($Q18))+1)/2,"")</f>
        <v>0</v>
      </c>
      <c r="I18" s="85"/>
      <c r="K18" s="303" t="s">
        <v>143</v>
      </c>
      <c r="L18" s="302"/>
      <c r="M18" s="301">
        <v>1</v>
      </c>
      <c r="N18" s="300">
        <v>146</v>
      </c>
      <c r="O18" s="299">
        <v>68</v>
      </c>
      <c r="P18" s="299">
        <v>3</v>
      </c>
      <c r="Q18" s="298">
        <f>IF(AND(ISBLANK(N18),ISBLANK(O18)),"",N18+O18)</f>
        <v>214</v>
      </c>
      <c r="R18" s="297">
        <f>IF(ISNUMBER($H18),1-$H18,"")</f>
        <v>1</v>
      </c>
      <c r="S18" s="85"/>
    </row>
    <row r="19" spans="1:19" ht="12.75" customHeight="1">
      <c r="A19" s="296"/>
      <c r="B19" s="295"/>
      <c r="C19" s="292">
        <v>2</v>
      </c>
      <c r="D19" s="291">
        <v>170</v>
      </c>
      <c r="E19" s="290">
        <v>53</v>
      </c>
      <c r="F19" s="290">
        <v>10</v>
      </c>
      <c r="G19" s="289">
        <f>IF(AND(ISBLANK(D19),ISBLANK(E19)),"",D19+E19)</f>
        <v>223</v>
      </c>
      <c r="H19" s="288">
        <f>IF(OR(ISNUMBER($G19),ISNUMBER($Q19)),(SIGN(N($G19)-N($Q19))+1)/2,"")</f>
        <v>1</v>
      </c>
      <c r="I19" s="85"/>
      <c r="K19" s="296"/>
      <c r="L19" s="295"/>
      <c r="M19" s="292">
        <v>2</v>
      </c>
      <c r="N19" s="291">
        <v>129</v>
      </c>
      <c r="O19" s="290">
        <v>62</v>
      </c>
      <c r="P19" s="290">
        <v>0</v>
      </c>
      <c r="Q19" s="289">
        <f>IF(AND(ISBLANK(N19),ISBLANK(O19)),"",N19+O19)</f>
        <v>191</v>
      </c>
      <c r="R19" s="288">
        <f>IF(ISNUMBER($H19),1-$H19,"")</f>
        <v>0</v>
      </c>
      <c r="S19" s="85"/>
    </row>
    <row r="20" spans="1:19" ht="12.75" customHeight="1" thickBot="1">
      <c r="A20" s="294" t="s">
        <v>142</v>
      </c>
      <c r="B20" s="293"/>
      <c r="C20" s="292">
        <v>3</v>
      </c>
      <c r="D20" s="291"/>
      <c r="E20" s="290"/>
      <c r="F20" s="290"/>
      <c r="G20" s="289">
        <f>IF(AND(ISBLANK(D20),ISBLANK(E20)),"",D20+E20)</f>
      </c>
      <c r="H20" s="288">
        <f>IF(OR(ISNUMBER($G20),ISNUMBER($Q20)),(SIGN(N($G20)-N($Q20))+1)/2,"")</f>
      </c>
      <c r="I20" s="85"/>
      <c r="K20" s="294" t="s">
        <v>141</v>
      </c>
      <c r="L20" s="293"/>
      <c r="M20" s="292">
        <v>3</v>
      </c>
      <c r="N20" s="291"/>
      <c r="O20" s="290"/>
      <c r="P20" s="290"/>
      <c r="Q20" s="289">
        <f>IF(AND(ISBLANK(N20),ISBLANK(O20)),"",N20+O20)</f>
      </c>
      <c r="R20" s="288">
        <f>IF(ISNUMBER($H20),1-$H20,"")</f>
      </c>
      <c r="S20" s="85"/>
    </row>
    <row r="21" spans="1:19" ht="12.75" customHeight="1">
      <c r="A21" s="287"/>
      <c r="B21" s="286"/>
      <c r="C21" s="285">
        <v>4</v>
      </c>
      <c r="D21" s="284"/>
      <c r="E21" s="283"/>
      <c r="F21" s="283"/>
      <c r="G21" s="282">
        <f>IF(AND(ISBLANK(D21),ISBLANK(E21)),"",D21+E21)</f>
      </c>
      <c r="H21" s="281">
        <f>IF(OR(ISNUMBER($G21),ISNUMBER($Q21)),(SIGN(N($G21)-N($Q21))+1)/2,"")</f>
      </c>
      <c r="I21" s="280">
        <f>IF(ISNUMBER(H22),(SIGN(1000*($H22-$R22)+$G22-$Q22)+1)/2,"")</f>
        <v>1</v>
      </c>
      <c r="K21" s="287"/>
      <c r="L21" s="286"/>
      <c r="M21" s="285">
        <v>4</v>
      </c>
      <c r="N21" s="284"/>
      <c r="O21" s="283"/>
      <c r="P21" s="283"/>
      <c r="Q21" s="282">
        <f>IF(AND(ISBLANK(N21),ISBLANK(O21)),"",N21+O21)</f>
      </c>
      <c r="R21" s="281">
        <f>IF(ISNUMBER($H21),1-$H21,"")</f>
      </c>
      <c r="S21" s="280">
        <f>IF(ISNUMBER($I21),1-$I21,"")</f>
        <v>0</v>
      </c>
    </row>
    <row r="22" spans="1:19" ht="15.75" customHeight="1" thickBot="1">
      <c r="A22" s="279">
        <v>18621</v>
      </c>
      <c r="B22" s="278"/>
      <c r="C22" s="277" t="s">
        <v>17</v>
      </c>
      <c r="D22" s="274">
        <f>IF(ISNUMBER($G22),SUM(D18:D21),"")</f>
        <v>312</v>
      </c>
      <c r="E22" s="276">
        <f>IF(ISNUMBER($G22),SUM(E18:E21),"")</f>
        <v>124</v>
      </c>
      <c r="F22" s="276">
        <f>IF(ISNUMBER($G22),SUM(F18:F21),"")</f>
        <v>10</v>
      </c>
      <c r="G22" s="275">
        <f>IF(SUM($G18:$G21)+SUM($Q18:$Q21)&gt;0,SUM(G18:G21),"")</f>
        <v>436</v>
      </c>
      <c r="H22" s="274">
        <f>IF(ISNUMBER($G22),SUM(H18:H21),"")</f>
        <v>1</v>
      </c>
      <c r="I22" s="273"/>
      <c r="K22" s="279">
        <v>19334</v>
      </c>
      <c r="L22" s="278"/>
      <c r="M22" s="277" t="s">
        <v>17</v>
      </c>
      <c r="N22" s="274">
        <f>IF(ISNUMBER($G22),SUM(N18:N21),"")</f>
        <v>275</v>
      </c>
      <c r="O22" s="276">
        <f>IF(ISNUMBER($G22),SUM(O18:O21),"")</f>
        <v>130</v>
      </c>
      <c r="P22" s="276">
        <f>IF(ISNUMBER($G22),SUM(P18:P21),"")</f>
        <v>3</v>
      </c>
      <c r="Q22" s="275">
        <f>IF(SUM($G18:$G21)+SUM($Q18:$Q21)&gt;0,SUM(Q18:Q21),"")</f>
        <v>405</v>
      </c>
      <c r="R22" s="274">
        <f>IF(ISNUMBER($G22),SUM(R18:R21),"")</f>
        <v>1</v>
      </c>
      <c r="S22" s="273"/>
    </row>
    <row r="23" spans="1:19" ht="12.75" customHeight="1">
      <c r="A23" s="303" t="s">
        <v>140</v>
      </c>
      <c r="B23" s="302"/>
      <c r="C23" s="301">
        <v>1</v>
      </c>
      <c r="D23" s="300">
        <v>165</v>
      </c>
      <c r="E23" s="299">
        <v>45</v>
      </c>
      <c r="F23" s="299">
        <v>5</v>
      </c>
      <c r="G23" s="298">
        <f>IF(AND(ISBLANK(D23),ISBLANK(E23)),"",D23+E23)</f>
        <v>210</v>
      </c>
      <c r="H23" s="297">
        <f>IF(OR(ISNUMBER($G23),ISNUMBER($Q23)),(SIGN(N($G23)-N($Q23))+1)/2,"")</f>
        <v>1</v>
      </c>
      <c r="I23" s="85"/>
      <c r="K23" s="303" t="s">
        <v>136</v>
      </c>
      <c r="L23" s="302"/>
      <c r="M23" s="301">
        <v>1</v>
      </c>
      <c r="N23" s="300">
        <v>141</v>
      </c>
      <c r="O23" s="299">
        <v>63</v>
      </c>
      <c r="P23" s="299">
        <v>1</v>
      </c>
      <c r="Q23" s="298">
        <f>IF(AND(ISBLANK(N23),ISBLANK(O23)),"",N23+O23)</f>
        <v>204</v>
      </c>
      <c r="R23" s="297">
        <f>IF(ISNUMBER($H23),1-$H23,"")</f>
        <v>0</v>
      </c>
      <c r="S23" s="85"/>
    </row>
    <row r="24" spans="1:19" ht="12.75" customHeight="1">
      <c r="A24" s="296"/>
      <c r="B24" s="295"/>
      <c r="C24" s="292">
        <v>2</v>
      </c>
      <c r="D24" s="291">
        <v>159</v>
      </c>
      <c r="E24" s="290">
        <v>50</v>
      </c>
      <c r="F24" s="290">
        <v>7</v>
      </c>
      <c r="G24" s="289">
        <f>IF(AND(ISBLANK(D24),ISBLANK(E24)),"",D24+E24)</f>
        <v>209</v>
      </c>
      <c r="H24" s="288">
        <f>IF(OR(ISNUMBER($G24),ISNUMBER($Q24)),(SIGN(N($G24)-N($Q24))+1)/2,"")</f>
        <v>1</v>
      </c>
      <c r="I24" s="85"/>
      <c r="K24" s="296"/>
      <c r="L24" s="295"/>
      <c r="M24" s="292">
        <v>2</v>
      </c>
      <c r="N24" s="291">
        <v>142</v>
      </c>
      <c r="O24" s="290">
        <v>54</v>
      </c>
      <c r="P24" s="290">
        <v>0</v>
      </c>
      <c r="Q24" s="289">
        <f>IF(AND(ISBLANK(N24),ISBLANK(O24)),"",N24+O24)</f>
        <v>196</v>
      </c>
      <c r="R24" s="288">
        <f>IF(ISNUMBER($H24),1-$H24,"")</f>
        <v>0</v>
      </c>
      <c r="S24" s="85"/>
    </row>
    <row r="25" spans="1:19" ht="12.75" customHeight="1" thickBot="1">
      <c r="A25" s="294" t="s">
        <v>139</v>
      </c>
      <c r="B25" s="293"/>
      <c r="C25" s="292">
        <v>3</v>
      </c>
      <c r="D25" s="291"/>
      <c r="E25" s="290"/>
      <c r="F25" s="290"/>
      <c r="G25" s="289">
        <f>IF(AND(ISBLANK(D25),ISBLANK(E25)),"",D25+E25)</f>
      </c>
      <c r="H25" s="288">
        <f>IF(OR(ISNUMBER($G25),ISNUMBER($Q25)),(SIGN(N($G25)-N($Q25))+1)/2,"")</f>
      </c>
      <c r="I25" s="85"/>
      <c r="K25" s="294" t="s">
        <v>138</v>
      </c>
      <c r="L25" s="293"/>
      <c r="M25" s="292">
        <v>3</v>
      </c>
      <c r="N25" s="291"/>
      <c r="O25" s="290"/>
      <c r="P25" s="290"/>
      <c r="Q25" s="289">
        <f>IF(AND(ISBLANK(N25),ISBLANK(O25)),"",N25+O25)</f>
      </c>
      <c r="R25" s="288">
        <f>IF(ISNUMBER($H25),1-$H25,"")</f>
      </c>
      <c r="S25" s="85"/>
    </row>
    <row r="26" spans="1:19" ht="12.75" customHeight="1">
      <c r="A26" s="287"/>
      <c r="B26" s="286"/>
      <c r="C26" s="285">
        <v>4</v>
      </c>
      <c r="D26" s="284"/>
      <c r="E26" s="283"/>
      <c r="F26" s="283"/>
      <c r="G26" s="282">
        <f>IF(AND(ISBLANK(D26),ISBLANK(E26)),"",D26+E26)</f>
      </c>
      <c r="H26" s="281">
        <f>IF(OR(ISNUMBER($G26),ISNUMBER($Q26)),(SIGN(N($G26)-N($Q26))+1)/2,"")</f>
      </c>
      <c r="I26" s="280">
        <f>IF(ISNUMBER(H27),(SIGN(1000*($H27-$R27)+$G27-$Q27)+1)/2,"")</f>
        <v>1</v>
      </c>
      <c r="K26" s="287"/>
      <c r="L26" s="286"/>
      <c r="M26" s="285">
        <v>4</v>
      </c>
      <c r="N26" s="284"/>
      <c r="O26" s="283"/>
      <c r="P26" s="283"/>
      <c r="Q26" s="282">
        <f>IF(AND(ISBLANK(N26),ISBLANK(O26)),"",N26+O26)</f>
      </c>
      <c r="R26" s="281">
        <f>IF(ISNUMBER($H26),1-$H26,"")</f>
      </c>
      <c r="S26" s="280">
        <f>IF(ISNUMBER($I26),1-$I26,"")</f>
        <v>0</v>
      </c>
    </row>
    <row r="27" spans="1:19" ht="15.75" customHeight="1" thickBot="1">
      <c r="A27" s="279">
        <v>15733</v>
      </c>
      <c r="B27" s="278"/>
      <c r="C27" s="277" t="s">
        <v>17</v>
      </c>
      <c r="D27" s="274">
        <f>IF(ISNUMBER($G27),SUM(D23:D26),"")</f>
        <v>324</v>
      </c>
      <c r="E27" s="276">
        <f>IF(ISNUMBER($G27),SUM(E23:E26),"")</f>
        <v>95</v>
      </c>
      <c r="F27" s="276">
        <f>IF(ISNUMBER($G27),SUM(F23:F26),"")</f>
        <v>12</v>
      </c>
      <c r="G27" s="275">
        <f>IF(SUM($G23:$G26)+SUM($Q23:$Q26)&gt;0,SUM(G23:G26),"")</f>
        <v>419</v>
      </c>
      <c r="H27" s="274">
        <f>IF(ISNUMBER($G27),SUM(H23:H26),"")</f>
        <v>2</v>
      </c>
      <c r="I27" s="273"/>
      <c r="K27" s="279">
        <v>2624</v>
      </c>
      <c r="L27" s="278"/>
      <c r="M27" s="277" t="s">
        <v>17</v>
      </c>
      <c r="N27" s="274">
        <f>IF(ISNUMBER($G27),SUM(N23:N26),"")</f>
        <v>283</v>
      </c>
      <c r="O27" s="276">
        <f>IF(ISNUMBER($G27),SUM(O23:O26),"")</f>
        <v>117</v>
      </c>
      <c r="P27" s="276">
        <f>IF(ISNUMBER($G27),SUM(P23:P26),"")</f>
        <v>1</v>
      </c>
      <c r="Q27" s="275">
        <f>IF(SUM($G23:$G26)+SUM($Q23:$Q26)&gt;0,SUM(Q23:Q26),"")</f>
        <v>400</v>
      </c>
      <c r="R27" s="274">
        <f>IF(ISNUMBER($G27),SUM(R23:R26),"")</f>
        <v>0</v>
      </c>
      <c r="S27" s="273"/>
    </row>
    <row r="28" spans="1:19" ht="12.75" customHeight="1">
      <c r="A28" s="303" t="s">
        <v>137</v>
      </c>
      <c r="B28" s="302"/>
      <c r="C28" s="301">
        <v>1</v>
      </c>
      <c r="D28" s="300">
        <v>145</v>
      </c>
      <c r="E28" s="299">
        <v>89</v>
      </c>
      <c r="F28" s="299">
        <v>2</v>
      </c>
      <c r="G28" s="298">
        <f>IF(AND(ISBLANK(D28),ISBLANK(E28)),"",D28+E28)</f>
        <v>234</v>
      </c>
      <c r="H28" s="297">
        <f>IF(OR(ISNUMBER($G28),ISNUMBER($Q28)),(SIGN(N($G28)-N($Q28))+1)/2,"")</f>
        <v>1</v>
      </c>
      <c r="I28" s="85"/>
      <c r="K28" s="303" t="s">
        <v>136</v>
      </c>
      <c r="L28" s="302"/>
      <c r="M28" s="301">
        <v>1</v>
      </c>
      <c r="N28" s="300">
        <v>152</v>
      </c>
      <c r="O28" s="299">
        <v>71</v>
      </c>
      <c r="P28" s="299">
        <v>2</v>
      </c>
      <c r="Q28" s="298">
        <f>IF(AND(ISBLANK(N28),ISBLANK(O28)),"",N28+O28)</f>
        <v>223</v>
      </c>
      <c r="R28" s="297">
        <f>IF(ISNUMBER($H28),1-$H28,"")</f>
        <v>0</v>
      </c>
      <c r="S28" s="85"/>
    </row>
    <row r="29" spans="1:19" ht="12.75" customHeight="1">
      <c r="A29" s="296"/>
      <c r="B29" s="295"/>
      <c r="C29" s="292">
        <v>2</v>
      </c>
      <c r="D29" s="291">
        <v>141</v>
      </c>
      <c r="E29" s="290">
        <v>69</v>
      </c>
      <c r="F29" s="290">
        <v>1</v>
      </c>
      <c r="G29" s="289">
        <f>IF(AND(ISBLANK(D29),ISBLANK(E29)),"",D29+E29)</f>
        <v>210</v>
      </c>
      <c r="H29" s="288">
        <f>IF(OR(ISNUMBER($G29),ISNUMBER($Q29)),(SIGN(N($G29)-N($Q29))+1)/2,"")</f>
        <v>0</v>
      </c>
      <c r="I29" s="85"/>
      <c r="K29" s="296"/>
      <c r="L29" s="295"/>
      <c r="M29" s="292">
        <v>2</v>
      </c>
      <c r="N29" s="291">
        <v>152</v>
      </c>
      <c r="O29" s="290">
        <v>69</v>
      </c>
      <c r="P29" s="290">
        <v>0</v>
      </c>
      <c r="Q29" s="289">
        <f>IF(AND(ISBLANK(N29),ISBLANK(O29)),"",N29+O29)</f>
        <v>221</v>
      </c>
      <c r="R29" s="288">
        <f>IF(ISNUMBER($H29),1-$H29,"")</f>
        <v>1</v>
      </c>
      <c r="S29" s="85"/>
    </row>
    <row r="30" spans="1:19" ht="12.75" customHeight="1" thickBot="1">
      <c r="A30" s="294" t="s">
        <v>90</v>
      </c>
      <c r="B30" s="293"/>
      <c r="C30" s="292">
        <v>3</v>
      </c>
      <c r="D30" s="291"/>
      <c r="E30" s="290"/>
      <c r="F30" s="290"/>
      <c r="G30" s="289">
        <f>IF(AND(ISBLANK(D30),ISBLANK(E30)),"",D30+E30)</f>
      </c>
      <c r="H30" s="288">
        <f>IF(OR(ISNUMBER($G30),ISNUMBER($Q30)),(SIGN(N($G30)-N($Q30))+1)/2,"")</f>
      </c>
      <c r="I30" s="85"/>
      <c r="K30" s="294" t="s">
        <v>114</v>
      </c>
      <c r="L30" s="293"/>
      <c r="M30" s="292">
        <v>3</v>
      </c>
      <c r="N30" s="291"/>
      <c r="O30" s="290"/>
      <c r="P30" s="290"/>
      <c r="Q30" s="289">
        <f>IF(AND(ISBLANK(N30),ISBLANK(O30)),"",N30+O30)</f>
      </c>
      <c r="R30" s="288">
        <f>IF(ISNUMBER($H30),1-$H30,"")</f>
      </c>
      <c r="S30" s="85"/>
    </row>
    <row r="31" spans="1:19" ht="12.75" customHeight="1">
      <c r="A31" s="287"/>
      <c r="B31" s="286"/>
      <c r="C31" s="285">
        <v>4</v>
      </c>
      <c r="D31" s="284"/>
      <c r="E31" s="283"/>
      <c r="F31" s="283"/>
      <c r="G31" s="282">
        <f>IF(AND(ISBLANK(D31),ISBLANK(E31)),"",D31+E31)</f>
      </c>
      <c r="H31" s="281">
        <f>IF(OR(ISNUMBER($G31),ISNUMBER($Q31)),(SIGN(N($G31)-N($Q31))+1)/2,"")</f>
      </c>
      <c r="I31" s="280">
        <f>IF(ISNUMBER(H32),(SIGN(1000*($H32-$R32)+$G32-$Q32)+1)/2,"")</f>
        <v>0.5</v>
      </c>
      <c r="K31" s="287"/>
      <c r="L31" s="286"/>
      <c r="M31" s="285">
        <v>4</v>
      </c>
      <c r="N31" s="284"/>
      <c r="O31" s="283"/>
      <c r="P31" s="283"/>
      <c r="Q31" s="282">
        <f>IF(AND(ISBLANK(N31),ISBLANK(O31)),"",N31+O31)</f>
      </c>
      <c r="R31" s="281">
        <f>IF(ISNUMBER($H31),1-$H31,"")</f>
      </c>
      <c r="S31" s="280">
        <f>IF(ISNUMBER($I31),1-$I31,"")</f>
        <v>0.5</v>
      </c>
    </row>
    <row r="32" spans="1:19" ht="15.75" customHeight="1" thickBot="1">
      <c r="A32" s="279">
        <v>1198</v>
      </c>
      <c r="B32" s="278"/>
      <c r="C32" s="277" t="s">
        <v>17</v>
      </c>
      <c r="D32" s="274">
        <f>IF(ISNUMBER($G32),SUM(D28:D31),"")</f>
        <v>286</v>
      </c>
      <c r="E32" s="276">
        <f>IF(ISNUMBER($G32),SUM(E28:E31),"")</f>
        <v>158</v>
      </c>
      <c r="F32" s="276">
        <f>IF(ISNUMBER($G32),SUM(F28:F31),"")</f>
        <v>3</v>
      </c>
      <c r="G32" s="275">
        <f>IF(SUM($G28:$G31)+SUM($Q28:$Q31)&gt;0,SUM(G28:G31),"")</f>
        <v>444</v>
      </c>
      <c r="H32" s="274">
        <f>IF(ISNUMBER($G32),SUM(H28:H31),"")</f>
        <v>1</v>
      </c>
      <c r="I32" s="273"/>
      <c r="K32" s="279">
        <v>2625</v>
      </c>
      <c r="L32" s="278"/>
      <c r="M32" s="277" t="s">
        <v>17</v>
      </c>
      <c r="N32" s="274">
        <f>IF(ISNUMBER($G32),SUM(N28:N31),"")</f>
        <v>304</v>
      </c>
      <c r="O32" s="276">
        <f>IF(ISNUMBER($G32),SUM(O28:O31),"")</f>
        <v>140</v>
      </c>
      <c r="P32" s="276">
        <f>IF(ISNUMBER($G32),SUM(P28:P31),"")</f>
        <v>2</v>
      </c>
      <c r="Q32" s="275">
        <f>IF(SUM($G28:$G31)+SUM($Q28:$Q31)&gt;0,SUM(Q28:Q31),"")</f>
        <v>444</v>
      </c>
      <c r="R32" s="274">
        <f>IF(ISNUMBER($G32),SUM(R28:R31),"")</f>
        <v>1</v>
      </c>
      <c r="S32" s="273"/>
    </row>
    <row r="33" spans="1:19" ht="12.75" customHeight="1">
      <c r="A33" s="303" t="s">
        <v>135</v>
      </c>
      <c r="B33" s="302"/>
      <c r="C33" s="301">
        <v>1</v>
      </c>
      <c r="D33" s="300">
        <v>156</v>
      </c>
      <c r="E33" s="299">
        <v>57</v>
      </c>
      <c r="F33" s="299">
        <v>3</v>
      </c>
      <c r="G33" s="298">
        <f>IF(AND(ISBLANK(D33),ISBLANK(E33)),"",D33+E33)</f>
        <v>213</v>
      </c>
      <c r="H33" s="297">
        <f>IF(OR(ISNUMBER($G33),ISNUMBER($Q33)),(SIGN(N($G33)-N($Q33))+1)/2,"")</f>
        <v>1</v>
      </c>
      <c r="I33" s="85"/>
      <c r="K33" s="303" t="s">
        <v>134</v>
      </c>
      <c r="L33" s="302"/>
      <c r="M33" s="301">
        <v>1</v>
      </c>
      <c r="N33" s="300">
        <v>127</v>
      </c>
      <c r="O33" s="299">
        <v>72</v>
      </c>
      <c r="P33" s="299">
        <v>2</v>
      </c>
      <c r="Q33" s="298">
        <f>IF(AND(ISBLANK(N33),ISBLANK(O33)),"",N33+O33)</f>
        <v>199</v>
      </c>
      <c r="R33" s="297">
        <f>IF(ISNUMBER($H33),1-$H33,"")</f>
        <v>0</v>
      </c>
      <c r="S33" s="85"/>
    </row>
    <row r="34" spans="1:19" ht="12.75" customHeight="1">
      <c r="A34" s="296"/>
      <c r="B34" s="295"/>
      <c r="C34" s="292">
        <v>2</v>
      </c>
      <c r="D34" s="291">
        <v>149</v>
      </c>
      <c r="E34" s="290">
        <v>77</v>
      </c>
      <c r="F34" s="290">
        <v>1</v>
      </c>
      <c r="G34" s="289">
        <f>IF(AND(ISBLANK(D34),ISBLANK(E34)),"",D34+E34)</f>
        <v>226</v>
      </c>
      <c r="H34" s="288">
        <f>IF(OR(ISNUMBER($G34),ISNUMBER($Q34)),(SIGN(N($G34)-N($Q34))+1)/2,"")</f>
        <v>0</v>
      </c>
      <c r="I34" s="85"/>
      <c r="K34" s="296"/>
      <c r="L34" s="295"/>
      <c r="M34" s="292">
        <v>2</v>
      </c>
      <c r="N34" s="291">
        <v>164</v>
      </c>
      <c r="O34" s="290">
        <v>63</v>
      </c>
      <c r="P34" s="290">
        <v>1</v>
      </c>
      <c r="Q34" s="289">
        <f>IF(AND(ISBLANK(N34),ISBLANK(O34)),"",N34+O34)</f>
        <v>227</v>
      </c>
      <c r="R34" s="288">
        <f>IF(ISNUMBER($H34),1-$H34,"")</f>
        <v>1</v>
      </c>
      <c r="S34" s="85"/>
    </row>
    <row r="35" spans="1:19" ht="12.75" customHeight="1" thickBot="1">
      <c r="A35" s="294" t="s">
        <v>133</v>
      </c>
      <c r="B35" s="293"/>
      <c r="C35" s="292">
        <v>3</v>
      </c>
      <c r="D35" s="291"/>
      <c r="E35" s="290"/>
      <c r="F35" s="290"/>
      <c r="G35" s="289">
        <f>IF(AND(ISBLANK(D35),ISBLANK(E35)),"",D35+E35)</f>
      </c>
      <c r="H35" s="288">
        <f>IF(OR(ISNUMBER($G35),ISNUMBER($Q35)),(SIGN(N($G35)-N($Q35))+1)/2,"")</f>
      </c>
      <c r="I35" s="85"/>
      <c r="K35" s="294" t="s">
        <v>117</v>
      </c>
      <c r="L35" s="293"/>
      <c r="M35" s="292">
        <v>3</v>
      </c>
      <c r="N35" s="291"/>
      <c r="O35" s="290"/>
      <c r="P35" s="290"/>
      <c r="Q35" s="289">
        <f>IF(AND(ISBLANK(N35),ISBLANK(O35)),"",N35+O35)</f>
      </c>
      <c r="R35" s="288">
        <f>IF(ISNUMBER($H35),1-$H35,"")</f>
      </c>
      <c r="S35" s="85"/>
    </row>
    <row r="36" spans="1:19" ht="12.75" customHeight="1">
      <c r="A36" s="287"/>
      <c r="B36" s="286"/>
      <c r="C36" s="285">
        <v>4</v>
      </c>
      <c r="D36" s="284"/>
      <c r="E36" s="283"/>
      <c r="F36" s="283"/>
      <c r="G36" s="282">
        <f>IF(AND(ISBLANK(D36),ISBLANK(E36)),"",D36+E36)</f>
      </c>
      <c r="H36" s="281">
        <f>IF(OR(ISNUMBER($G36),ISNUMBER($Q36)),(SIGN(N($G36)-N($Q36))+1)/2,"")</f>
      </c>
      <c r="I36" s="280">
        <f>IF(ISNUMBER(H37),(SIGN(1000*($H37-$R37)+$G37-$Q37)+1)/2,"")</f>
        <v>1</v>
      </c>
      <c r="K36" s="287"/>
      <c r="L36" s="286"/>
      <c r="M36" s="285">
        <v>4</v>
      </c>
      <c r="N36" s="284"/>
      <c r="O36" s="283"/>
      <c r="P36" s="283"/>
      <c r="Q36" s="282">
        <f>IF(AND(ISBLANK(N36),ISBLANK(O36)),"",N36+O36)</f>
      </c>
      <c r="R36" s="281">
        <f>IF(ISNUMBER($H36),1-$H36,"")</f>
      </c>
      <c r="S36" s="280">
        <f>IF(ISNUMBER($I36),1-$I36,"")</f>
        <v>0</v>
      </c>
    </row>
    <row r="37" spans="1:19" ht="15.75" customHeight="1" thickBot="1">
      <c r="A37" s="279">
        <v>1065</v>
      </c>
      <c r="B37" s="278"/>
      <c r="C37" s="277" t="s">
        <v>17</v>
      </c>
      <c r="D37" s="274">
        <f>IF(ISNUMBER($G37),SUM(D33:D36),"")</f>
        <v>305</v>
      </c>
      <c r="E37" s="276">
        <f>IF(ISNUMBER($G37),SUM(E33:E36),"")</f>
        <v>134</v>
      </c>
      <c r="F37" s="276">
        <f>IF(ISNUMBER($G37),SUM(F33:F36),"")</f>
        <v>4</v>
      </c>
      <c r="G37" s="275">
        <f>IF(SUM($G33:$G36)+SUM($Q33:$Q36)&gt;0,SUM(G33:G36),"")</f>
        <v>439</v>
      </c>
      <c r="H37" s="274">
        <f>IF(ISNUMBER($G37),SUM(H33:H36),"")</f>
        <v>1</v>
      </c>
      <c r="I37" s="273"/>
      <c r="K37" s="279">
        <v>14260</v>
      </c>
      <c r="L37" s="278"/>
      <c r="M37" s="277" t="s">
        <v>17</v>
      </c>
      <c r="N37" s="274">
        <f>IF(ISNUMBER($G37),SUM(N33:N36),"")</f>
        <v>291</v>
      </c>
      <c r="O37" s="276">
        <f>IF(ISNUMBER($G37),SUM(O33:O36),"")</f>
        <v>135</v>
      </c>
      <c r="P37" s="276">
        <f>IF(ISNUMBER($G37),SUM(P33:P36),"")</f>
        <v>3</v>
      </c>
      <c r="Q37" s="275">
        <f>IF(SUM($G33:$G36)+SUM($Q33:$Q36)&gt;0,SUM(Q33:Q36),"")</f>
        <v>426</v>
      </c>
      <c r="R37" s="274">
        <f>IF(ISNUMBER($G37),SUM(R33:R36),"")</f>
        <v>1</v>
      </c>
      <c r="S37" s="273"/>
    </row>
    <row r="38" ht="4.5" customHeight="1" thickBot="1"/>
    <row r="39" spans="1:19" ht="19.5" customHeight="1" thickBot="1">
      <c r="A39" s="272"/>
      <c r="B39" s="271"/>
      <c r="C39" s="270" t="s">
        <v>42</v>
      </c>
      <c r="D39" s="269">
        <f>IF(ISNUMBER($G39),SUM(D12,D17,D22,D27,D32,D37),"")</f>
        <v>1843</v>
      </c>
      <c r="E39" s="268">
        <f>IF(ISNUMBER($G39),SUM(E12,E17,E22,E27,E32,E37),"")</f>
        <v>766</v>
      </c>
      <c r="F39" s="268">
        <f>IF(ISNUMBER($G39),SUM(F12,F17,F22,F27,F32,F37),"")</f>
        <v>45</v>
      </c>
      <c r="G39" s="267">
        <f>IF(SUM($G$8:$G$37)+SUM($Q$8:$Q$37)&gt;0,SUM(G12,G17,G22,G27,G32,G37),"")</f>
        <v>2609</v>
      </c>
      <c r="H39" s="266">
        <f>IF(SUM($G$8:$G$37)+SUM($Q$8:$Q$37)&gt;0,SUM(H12,H17,H22,H27,H32,H37),"")</f>
        <v>7</v>
      </c>
      <c r="I39" s="265">
        <f>IF(ISNUMBER($G39),(SIGN($G39-$Q39)+1)/IF(COUNT(I$11,I$16,I$21,I$26,I$31,I$36)&gt;3,1,2),"")</f>
        <v>2</v>
      </c>
      <c r="K39" s="272"/>
      <c r="L39" s="271"/>
      <c r="M39" s="270" t="s">
        <v>42</v>
      </c>
      <c r="N39" s="269">
        <f>IF(ISNUMBER($G39),SUM(N12,N17,N22,N27,N32,N37),"")</f>
        <v>1741</v>
      </c>
      <c r="O39" s="268">
        <f>IF(ISNUMBER($G39),SUM(O12,O17,O22,O27,O32,O37),"")</f>
        <v>790</v>
      </c>
      <c r="P39" s="268">
        <f>IF(ISNUMBER($G39),SUM(P12,P17,P22,P27,P32,P37),"")</f>
        <v>20</v>
      </c>
      <c r="Q39" s="267">
        <f>IF(SUM($G$8:$G$37)+SUM($Q$8:$Q$37)&gt;0,SUM(Q12,Q17,Q22,Q27,Q32,Q37),"")</f>
        <v>2531</v>
      </c>
      <c r="R39" s="266">
        <f>IF(SUM($G$8:$G$37)+SUM($Q$8:$Q$37)&gt;0,SUM(R12,R17,R22,R27,R32,R37),"")</f>
        <v>5</v>
      </c>
      <c r="S39" s="26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43</v>
      </c>
      <c r="C41" s="264" t="s">
        <v>132</v>
      </c>
      <c r="D41" s="264"/>
      <c r="E41" s="264"/>
      <c r="G41" s="263"/>
      <c r="H41" s="263"/>
      <c r="I41" s="262">
        <f>IF(ISNUMBER(I$39),SUM(I11,I16,I21,I26,I31,I36,I39),"")</f>
        <v>7.5</v>
      </c>
      <c r="K41" s="108"/>
      <c r="L41" s="109" t="s">
        <v>43</v>
      </c>
      <c r="M41" s="264" t="s">
        <v>131</v>
      </c>
      <c r="N41" s="264"/>
      <c r="O41" s="264"/>
      <c r="Q41" s="263" t="s">
        <v>45</v>
      </c>
      <c r="R41" s="263"/>
      <c r="S41" s="262">
        <f>IF(ISNUMBER(S$39),SUM(S11,S16,S21,S26,S31,S36,S39),"")</f>
        <v>0.5</v>
      </c>
    </row>
    <row r="42" spans="1:19" ht="18" customHeight="1">
      <c r="A42" s="108"/>
      <c r="B42" s="109" t="s">
        <v>47</v>
      </c>
      <c r="C42" s="261"/>
      <c r="D42" s="261"/>
      <c r="E42" s="261"/>
      <c r="G42" s="111"/>
      <c r="H42" s="111"/>
      <c r="I42" s="111"/>
      <c r="K42" s="108"/>
      <c r="L42" s="109" t="s">
        <v>47</v>
      </c>
      <c r="M42" s="261"/>
      <c r="N42" s="261"/>
      <c r="O42" s="261"/>
      <c r="Q42" s="111"/>
      <c r="R42" s="111"/>
      <c r="S42" s="111"/>
    </row>
    <row r="43" spans="1:19" ht="19.5" customHeight="1">
      <c r="A43" s="109" t="s">
        <v>48</v>
      </c>
      <c r="B43" s="109" t="s">
        <v>49</v>
      </c>
      <c r="C43" s="259" t="s">
        <v>130</v>
      </c>
      <c r="D43" s="259"/>
      <c r="E43" s="259"/>
      <c r="F43" s="259"/>
      <c r="G43" s="259"/>
      <c r="H43" s="259"/>
      <c r="I43" s="109"/>
      <c r="J43" s="109"/>
      <c r="K43" s="109" t="s">
        <v>51</v>
      </c>
      <c r="L43" s="260" t="s">
        <v>129</v>
      </c>
      <c r="M43" s="260"/>
      <c r="O43" s="109" t="s">
        <v>47</v>
      </c>
      <c r="P43" s="259"/>
      <c r="Q43" s="259"/>
      <c r="R43" s="259"/>
      <c r="S43" s="259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KK Slavoj Praha  B – KK Jiří Poděbrady  A</v>
      </c>
    </row>
    <row r="46" spans="2:11" ht="19.5" customHeight="1">
      <c r="B46" s="72" t="s">
        <v>53</v>
      </c>
      <c r="C46" s="258">
        <v>0.7291666666666666</v>
      </c>
      <c r="D46" s="257"/>
      <c r="I46" s="72" t="s">
        <v>54</v>
      </c>
      <c r="J46" s="257">
        <v>20</v>
      </c>
      <c r="K46" s="257"/>
    </row>
    <row r="47" spans="2:19" ht="19.5" customHeight="1">
      <c r="B47" s="72" t="s">
        <v>55</v>
      </c>
      <c r="C47" s="256">
        <v>0.8368055555555555</v>
      </c>
      <c r="D47" s="255"/>
      <c r="I47" s="72" t="s">
        <v>56</v>
      </c>
      <c r="J47" s="255">
        <v>15</v>
      </c>
      <c r="K47" s="255"/>
      <c r="P47" s="72" t="s">
        <v>57</v>
      </c>
      <c r="Q47" s="254">
        <v>43317</v>
      </c>
      <c r="R47" s="253"/>
      <c r="S47" s="253"/>
    </row>
    <row r="48" ht="9.75" customHeight="1"/>
    <row r="49" spans="1:19" ht="15" customHeight="1">
      <c r="A49" s="219" t="s">
        <v>58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7"/>
    </row>
    <row r="50" spans="1:19" ht="81" customHeight="1">
      <c r="A50" s="216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4"/>
    </row>
    <row r="51" ht="4.5" customHeight="1"/>
    <row r="52" spans="1:19" ht="15" customHeight="1">
      <c r="A52" s="219" t="s">
        <v>60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7"/>
    </row>
    <row r="53" spans="1:19" ht="6" customHeight="1">
      <c r="A53" s="252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250"/>
    </row>
    <row r="54" spans="1:19" ht="21" customHeight="1">
      <c r="A54" s="251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250"/>
    </row>
    <row r="55" spans="1:19" ht="21" customHeight="1">
      <c r="A55" s="249"/>
      <c r="B55" s="246" t="s">
        <v>61</v>
      </c>
      <c r="C55" s="245"/>
      <c r="D55" s="247"/>
      <c r="E55" s="246" t="s">
        <v>62</v>
      </c>
      <c r="F55" s="245"/>
      <c r="G55" s="245"/>
      <c r="H55" s="245"/>
      <c r="I55" s="247"/>
      <c r="J55" s="114"/>
      <c r="K55" s="248"/>
      <c r="L55" s="246" t="s">
        <v>61</v>
      </c>
      <c r="M55" s="245"/>
      <c r="N55" s="247"/>
      <c r="O55" s="246" t="s">
        <v>62</v>
      </c>
      <c r="P55" s="245"/>
      <c r="Q55" s="245"/>
      <c r="R55" s="245"/>
      <c r="S55" s="244"/>
    </row>
    <row r="56" spans="1:19" ht="21" customHeight="1">
      <c r="A56" s="243" t="s">
        <v>63</v>
      </c>
      <c r="B56" s="239" t="s">
        <v>64</v>
      </c>
      <c r="C56" s="241"/>
      <c r="D56" s="240" t="s">
        <v>65</v>
      </c>
      <c r="E56" s="239" t="s">
        <v>64</v>
      </c>
      <c r="F56" s="238"/>
      <c r="G56" s="238"/>
      <c r="H56" s="237"/>
      <c r="I56" s="240" t="s">
        <v>65</v>
      </c>
      <c r="J56" s="114"/>
      <c r="K56" s="242" t="s">
        <v>63</v>
      </c>
      <c r="L56" s="239" t="s">
        <v>64</v>
      </c>
      <c r="M56" s="241"/>
      <c r="N56" s="240" t="s">
        <v>65</v>
      </c>
      <c r="O56" s="239" t="s">
        <v>64</v>
      </c>
      <c r="P56" s="238"/>
      <c r="Q56" s="238"/>
      <c r="R56" s="237"/>
      <c r="S56" s="236" t="s">
        <v>65</v>
      </c>
    </row>
    <row r="57" spans="1:19" ht="21" customHeight="1">
      <c r="A57" s="235"/>
      <c r="B57" s="232"/>
      <c r="C57" s="230"/>
      <c r="D57" s="233"/>
      <c r="E57" s="232"/>
      <c r="F57" s="231"/>
      <c r="G57" s="231"/>
      <c r="H57" s="230"/>
      <c r="I57" s="233"/>
      <c r="J57" s="114"/>
      <c r="K57" s="234"/>
      <c r="L57" s="232"/>
      <c r="M57" s="230"/>
      <c r="N57" s="233"/>
      <c r="O57" s="232"/>
      <c r="P57" s="231"/>
      <c r="Q57" s="231"/>
      <c r="R57" s="230"/>
      <c r="S57" s="229"/>
    </row>
    <row r="58" spans="1:19" ht="21" customHeight="1">
      <c r="A58" s="235"/>
      <c r="B58" s="232"/>
      <c r="C58" s="230"/>
      <c r="D58" s="233"/>
      <c r="E58" s="232"/>
      <c r="F58" s="231"/>
      <c r="G58" s="231"/>
      <c r="H58" s="230"/>
      <c r="I58" s="233"/>
      <c r="J58" s="114"/>
      <c r="K58" s="234"/>
      <c r="L58" s="232"/>
      <c r="M58" s="230"/>
      <c r="N58" s="233"/>
      <c r="O58" s="232"/>
      <c r="P58" s="231"/>
      <c r="Q58" s="231"/>
      <c r="R58" s="230"/>
      <c r="S58" s="229"/>
    </row>
    <row r="59" spans="1:19" ht="12" customHeight="1">
      <c r="A59" s="228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6"/>
    </row>
    <row r="60" ht="4.5" customHeight="1"/>
    <row r="61" spans="1:19" ht="15" customHeight="1">
      <c r="A61" s="225" t="s">
        <v>66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3"/>
    </row>
    <row r="62" spans="1:19" ht="81" customHeight="1">
      <c r="A62" s="222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0"/>
    </row>
    <row r="63" ht="4.5" customHeight="1"/>
    <row r="64" spans="1:19" ht="15" customHeight="1">
      <c r="A64" s="219" t="s">
        <v>68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7"/>
    </row>
    <row r="65" spans="1:19" ht="81" customHeight="1">
      <c r="A65" s="216" t="s">
        <v>128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4"/>
    </row>
    <row r="66" spans="1:8" ht="30" customHeight="1">
      <c r="A66" s="213"/>
      <c r="B66" s="212" t="s">
        <v>69</v>
      </c>
      <c r="C66" s="211">
        <v>42811</v>
      </c>
      <c r="D66" s="210"/>
      <c r="E66" s="210"/>
      <c r="F66" s="210"/>
      <c r="G66" s="210"/>
      <c r="H66" s="21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329" t="s">
        <v>0</v>
      </c>
      <c r="C1" s="329"/>
      <c r="D1" s="328" t="s">
        <v>1</v>
      </c>
      <c r="E1" s="328"/>
      <c r="F1" s="328"/>
      <c r="G1" s="328"/>
      <c r="H1" s="328"/>
      <c r="I1" s="328"/>
      <c r="K1" s="72" t="s">
        <v>2</v>
      </c>
      <c r="L1" s="327" t="s">
        <v>178</v>
      </c>
      <c r="M1" s="327"/>
      <c r="N1" s="327"/>
      <c r="O1" s="326" t="s">
        <v>4</v>
      </c>
      <c r="P1" s="326"/>
      <c r="Q1" s="325" t="s">
        <v>154</v>
      </c>
      <c r="R1" s="325"/>
      <c r="S1" s="325"/>
    </row>
    <row r="2" spans="2:3" ht="6" customHeight="1" thickBot="1">
      <c r="B2" s="324"/>
      <c r="C2" s="324"/>
    </row>
    <row r="3" spans="1:19" ht="19.5" customHeight="1" thickBot="1">
      <c r="A3" s="323" t="s">
        <v>5</v>
      </c>
      <c r="B3" s="322" t="s">
        <v>177</v>
      </c>
      <c r="C3" s="321"/>
      <c r="D3" s="321"/>
      <c r="E3" s="321"/>
      <c r="F3" s="321"/>
      <c r="G3" s="321"/>
      <c r="H3" s="321"/>
      <c r="I3" s="320"/>
      <c r="K3" s="323" t="s">
        <v>7</v>
      </c>
      <c r="L3" s="322" t="s">
        <v>176</v>
      </c>
      <c r="M3" s="321"/>
      <c r="N3" s="321"/>
      <c r="O3" s="321"/>
      <c r="P3" s="321"/>
      <c r="Q3" s="321"/>
      <c r="R3" s="321"/>
      <c r="S3" s="320"/>
    </row>
    <row r="4" ht="4.5" customHeight="1" thickBot="1"/>
    <row r="5" spans="1:19" ht="12.75" customHeight="1">
      <c r="A5" s="319" t="s">
        <v>9</v>
      </c>
      <c r="B5" s="318"/>
      <c r="C5" s="317" t="s">
        <v>10</v>
      </c>
      <c r="D5" s="316" t="s">
        <v>11</v>
      </c>
      <c r="E5" s="315"/>
      <c r="F5" s="315"/>
      <c r="G5" s="314"/>
      <c r="H5" s="313" t="s">
        <v>12</v>
      </c>
      <c r="I5" s="312"/>
      <c r="K5" s="319" t="s">
        <v>9</v>
      </c>
      <c r="L5" s="318"/>
      <c r="M5" s="317" t="s">
        <v>10</v>
      </c>
      <c r="N5" s="316" t="s">
        <v>11</v>
      </c>
      <c r="O5" s="315"/>
      <c r="P5" s="315"/>
      <c r="Q5" s="314"/>
      <c r="R5" s="313" t="s">
        <v>12</v>
      </c>
      <c r="S5" s="312"/>
    </row>
    <row r="6" spans="1:19" ht="12.75" customHeight="1" thickBot="1">
      <c r="A6" s="311" t="s">
        <v>13</v>
      </c>
      <c r="B6" s="310"/>
      <c r="C6" s="309"/>
      <c r="D6" s="308" t="s">
        <v>14</v>
      </c>
      <c r="E6" s="307" t="s">
        <v>15</v>
      </c>
      <c r="F6" s="307" t="s">
        <v>16</v>
      </c>
      <c r="G6" s="306" t="s">
        <v>17</v>
      </c>
      <c r="H6" s="305" t="s">
        <v>18</v>
      </c>
      <c r="I6" s="304" t="s">
        <v>19</v>
      </c>
      <c r="K6" s="311" t="s">
        <v>13</v>
      </c>
      <c r="L6" s="310"/>
      <c r="M6" s="309"/>
      <c r="N6" s="308" t="s">
        <v>14</v>
      </c>
      <c r="O6" s="307" t="s">
        <v>15</v>
      </c>
      <c r="P6" s="307" t="s">
        <v>16</v>
      </c>
      <c r="Q6" s="306" t="s">
        <v>17</v>
      </c>
      <c r="R6" s="305" t="s">
        <v>18</v>
      </c>
      <c r="S6" s="304" t="s">
        <v>19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303" t="s">
        <v>175</v>
      </c>
      <c r="B8" s="302"/>
      <c r="C8" s="301">
        <v>1</v>
      </c>
      <c r="D8" s="300">
        <v>144</v>
      </c>
      <c r="E8" s="299">
        <v>63</v>
      </c>
      <c r="F8" s="299">
        <v>3</v>
      </c>
      <c r="G8" s="298">
        <f>IF(AND(ISBLANK(D8),ISBLANK(E8)),"",D8+E8)</f>
        <v>207</v>
      </c>
      <c r="H8" s="297">
        <f>IF(OR(ISNUMBER($G8),ISNUMBER($Q8)),(SIGN(N($G8)-N($Q8))+1)/2,"")</f>
        <v>0</v>
      </c>
      <c r="I8" s="85"/>
      <c r="K8" s="303" t="s">
        <v>174</v>
      </c>
      <c r="L8" s="302"/>
      <c r="M8" s="301">
        <v>1</v>
      </c>
      <c r="N8" s="300">
        <v>150</v>
      </c>
      <c r="O8" s="299">
        <v>79</v>
      </c>
      <c r="P8" s="299">
        <v>2</v>
      </c>
      <c r="Q8" s="298">
        <f>IF(AND(ISBLANK(N8),ISBLANK(O8)),"",N8+O8)</f>
        <v>229</v>
      </c>
      <c r="R8" s="297">
        <f>IF(ISNUMBER($H8),1-$H8,"")</f>
        <v>1</v>
      </c>
      <c r="S8" s="85"/>
    </row>
    <row r="9" spans="1:19" ht="12.75" customHeight="1">
      <c r="A9" s="296"/>
      <c r="B9" s="295"/>
      <c r="C9" s="292">
        <v>2</v>
      </c>
      <c r="D9" s="291">
        <v>150</v>
      </c>
      <c r="E9" s="290">
        <v>70</v>
      </c>
      <c r="F9" s="290">
        <v>3</v>
      </c>
      <c r="G9" s="289">
        <f>IF(AND(ISBLANK(D9),ISBLANK(E9)),"",D9+E9)</f>
        <v>220</v>
      </c>
      <c r="H9" s="288">
        <f>IF(OR(ISNUMBER($G9),ISNUMBER($Q9)),(SIGN(N($G9)-N($Q9))+1)/2,"")</f>
        <v>0</v>
      </c>
      <c r="I9" s="85"/>
      <c r="K9" s="296"/>
      <c r="L9" s="295"/>
      <c r="M9" s="292">
        <v>2</v>
      </c>
      <c r="N9" s="291">
        <v>163</v>
      </c>
      <c r="O9" s="290">
        <v>67</v>
      </c>
      <c r="P9" s="290">
        <v>1</v>
      </c>
      <c r="Q9" s="289">
        <f>IF(AND(ISBLANK(N9),ISBLANK(O9)),"",N9+O9)</f>
        <v>230</v>
      </c>
      <c r="R9" s="288">
        <f>IF(ISNUMBER($H9),1-$H9,"")</f>
        <v>1</v>
      </c>
      <c r="S9" s="85"/>
    </row>
    <row r="10" spans="1:19" ht="12.75" customHeight="1" thickBot="1">
      <c r="A10" s="294" t="s">
        <v>148</v>
      </c>
      <c r="B10" s="293"/>
      <c r="C10" s="292">
        <v>3</v>
      </c>
      <c r="D10" s="291"/>
      <c r="E10" s="290"/>
      <c r="F10" s="290"/>
      <c r="G10" s="289">
        <f>IF(AND(ISBLANK(D10),ISBLANK(E10)),"",D10+E10)</f>
      </c>
      <c r="H10" s="288">
        <f>IF(OR(ISNUMBER($G10),ISNUMBER($Q10)),(SIGN(N($G10)-N($Q10))+1)/2,"")</f>
      </c>
      <c r="I10" s="85"/>
      <c r="K10" s="294" t="s">
        <v>84</v>
      </c>
      <c r="L10" s="293"/>
      <c r="M10" s="292">
        <v>3</v>
      </c>
      <c r="N10" s="291"/>
      <c r="O10" s="290"/>
      <c r="P10" s="290"/>
      <c r="Q10" s="289">
        <f>IF(AND(ISBLANK(N10),ISBLANK(O10)),"",N10+O10)</f>
      </c>
      <c r="R10" s="288">
        <f>IF(ISNUMBER($H10),1-$H10,"")</f>
      </c>
      <c r="S10" s="85"/>
    </row>
    <row r="11" spans="1:19" ht="12.75" customHeight="1">
      <c r="A11" s="287"/>
      <c r="B11" s="286"/>
      <c r="C11" s="285">
        <v>4</v>
      </c>
      <c r="D11" s="284"/>
      <c r="E11" s="283"/>
      <c r="F11" s="283"/>
      <c r="G11" s="282">
        <f>IF(AND(ISBLANK(D11),ISBLANK(E11)),"",D11+E11)</f>
      </c>
      <c r="H11" s="281">
        <f>IF(OR(ISNUMBER($G11),ISNUMBER($Q11)),(SIGN(N($G11)-N($Q11))+1)/2,"")</f>
      </c>
      <c r="I11" s="280">
        <f>IF(ISNUMBER(H12),(SIGN(1000*($H12-$R12)+$G12-$Q12)+1)/2,"")</f>
        <v>0</v>
      </c>
      <c r="K11" s="287"/>
      <c r="L11" s="286"/>
      <c r="M11" s="285">
        <v>4</v>
      </c>
      <c r="N11" s="284"/>
      <c r="O11" s="283"/>
      <c r="P11" s="283"/>
      <c r="Q11" s="282">
        <f>IF(AND(ISBLANK(N11),ISBLANK(O11)),"",N11+O11)</f>
      </c>
      <c r="R11" s="281">
        <f>IF(ISNUMBER($H11),1-$H11,"")</f>
      </c>
      <c r="S11" s="280">
        <f>IF(ISNUMBER($I11),1-$I11,"")</f>
        <v>1</v>
      </c>
    </row>
    <row r="12" spans="1:19" ht="15.75" customHeight="1" thickBot="1">
      <c r="A12" s="279">
        <v>24203</v>
      </c>
      <c r="B12" s="278"/>
      <c r="C12" s="277" t="s">
        <v>17</v>
      </c>
      <c r="D12" s="274">
        <f>IF(ISNUMBER($G12),SUM(D8:D11),"")</f>
        <v>294</v>
      </c>
      <c r="E12" s="276">
        <f>IF(ISNUMBER($G12),SUM(E8:E11),"")</f>
        <v>133</v>
      </c>
      <c r="F12" s="276">
        <f>IF(ISNUMBER($G12),SUM(F8:F11),"")</f>
        <v>6</v>
      </c>
      <c r="G12" s="275">
        <f>IF(SUM($G8:$G11)+SUM($Q8:$Q11)&gt;0,SUM(G8:G11),"")</f>
        <v>427</v>
      </c>
      <c r="H12" s="274">
        <f>IF(ISNUMBER($G12),SUM(H8:H11),"")</f>
        <v>0</v>
      </c>
      <c r="I12" s="273"/>
      <c r="K12" s="279">
        <v>23108</v>
      </c>
      <c r="L12" s="278"/>
      <c r="M12" s="277" t="s">
        <v>17</v>
      </c>
      <c r="N12" s="274">
        <f>IF(ISNUMBER($G12),SUM(N8:N11),"")</f>
        <v>313</v>
      </c>
      <c r="O12" s="276">
        <f>IF(ISNUMBER($G12),SUM(O8:O11),"")</f>
        <v>146</v>
      </c>
      <c r="P12" s="276">
        <f>IF(ISNUMBER($G12),SUM(P8:P11),"")</f>
        <v>3</v>
      </c>
      <c r="Q12" s="275">
        <f>IF(SUM($G8:$G11)+SUM($Q8:$Q11)&gt;0,SUM(Q8:Q11),"")</f>
        <v>459</v>
      </c>
      <c r="R12" s="274">
        <f>IF(ISNUMBER($G12),SUM(R8:R11),"")</f>
        <v>2</v>
      </c>
      <c r="S12" s="273"/>
    </row>
    <row r="13" spans="1:19" ht="12.75" customHeight="1">
      <c r="A13" s="303" t="s">
        <v>175</v>
      </c>
      <c r="B13" s="302"/>
      <c r="C13" s="301">
        <v>1</v>
      </c>
      <c r="D13" s="300">
        <v>152</v>
      </c>
      <c r="E13" s="299">
        <v>51</v>
      </c>
      <c r="F13" s="299">
        <v>2</v>
      </c>
      <c r="G13" s="298">
        <f>IF(AND(ISBLANK(D13),ISBLANK(E13)),"",D13+E13)</f>
        <v>203</v>
      </c>
      <c r="H13" s="297">
        <f>IF(OR(ISNUMBER($G13),ISNUMBER($Q13)),(SIGN(N($G13)-N($Q13))+1)/2,"")</f>
        <v>0</v>
      </c>
      <c r="I13" s="85"/>
      <c r="K13" s="303" t="s">
        <v>174</v>
      </c>
      <c r="L13" s="302"/>
      <c r="M13" s="301">
        <v>1</v>
      </c>
      <c r="N13" s="300">
        <v>157</v>
      </c>
      <c r="O13" s="299">
        <v>62</v>
      </c>
      <c r="P13" s="299">
        <v>1</v>
      </c>
      <c r="Q13" s="298">
        <f>IF(AND(ISBLANK(N13),ISBLANK(O13)),"",N13+O13)</f>
        <v>219</v>
      </c>
      <c r="R13" s="297">
        <f>IF(ISNUMBER($H13),1-$H13,"")</f>
        <v>1</v>
      </c>
      <c r="S13" s="85"/>
    </row>
    <row r="14" spans="1:19" ht="12.75" customHeight="1">
      <c r="A14" s="296"/>
      <c r="B14" s="295"/>
      <c r="C14" s="292">
        <v>2</v>
      </c>
      <c r="D14" s="291">
        <v>142</v>
      </c>
      <c r="E14" s="290">
        <v>63</v>
      </c>
      <c r="F14" s="290">
        <v>5</v>
      </c>
      <c r="G14" s="289">
        <f>IF(AND(ISBLANK(D14),ISBLANK(E14)),"",D14+E14)</f>
        <v>205</v>
      </c>
      <c r="H14" s="288">
        <f>IF(OR(ISNUMBER($G14),ISNUMBER($Q14)),(SIGN(N($G14)-N($Q14))+1)/2,"")</f>
        <v>0</v>
      </c>
      <c r="I14" s="85"/>
      <c r="K14" s="296"/>
      <c r="L14" s="295"/>
      <c r="M14" s="292">
        <v>2</v>
      </c>
      <c r="N14" s="291">
        <v>142</v>
      </c>
      <c r="O14" s="290">
        <v>79</v>
      </c>
      <c r="P14" s="290">
        <v>0</v>
      </c>
      <c r="Q14" s="289">
        <f>IF(AND(ISBLANK(N14),ISBLANK(O14)),"",N14+O14)</f>
        <v>221</v>
      </c>
      <c r="R14" s="288">
        <f>IF(ISNUMBER($H14),1-$H14,"")</f>
        <v>1</v>
      </c>
      <c r="S14" s="85"/>
    </row>
    <row r="15" spans="1:19" ht="12.75" customHeight="1" thickBot="1">
      <c r="A15" s="294" t="s">
        <v>79</v>
      </c>
      <c r="B15" s="293"/>
      <c r="C15" s="292">
        <v>3</v>
      </c>
      <c r="D15" s="291"/>
      <c r="E15" s="290"/>
      <c r="F15" s="290"/>
      <c r="G15" s="289">
        <f>IF(AND(ISBLANK(D15),ISBLANK(E15)),"",D15+E15)</f>
      </c>
      <c r="H15" s="288">
        <f>IF(OR(ISNUMBER($G15),ISNUMBER($Q15)),(SIGN(N($G15)-N($Q15))+1)/2,"")</f>
      </c>
      <c r="I15" s="85"/>
      <c r="K15" s="294" t="s">
        <v>172</v>
      </c>
      <c r="L15" s="293"/>
      <c r="M15" s="292">
        <v>3</v>
      </c>
      <c r="N15" s="291"/>
      <c r="O15" s="290"/>
      <c r="P15" s="290"/>
      <c r="Q15" s="289">
        <f>IF(AND(ISBLANK(N15),ISBLANK(O15)),"",N15+O15)</f>
      </c>
      <c r="R15" s="288">
        <f>IF(ISNUMBER($H15),1-$H15,"")</f>
      </c>
      <c r="S15" s="85"/>
    </row>
    <row r="16" spans="1:19" ht="12.75" customHeight="1">
      <c r="A16" s="287"/>
      <c r="B16" s="286"/>
      <c r="C16" s="285">
        <v>4</v>
      </c>
      <c r="D16" s="284"/>
      <c r="E16" s="283"/>
      <c r="F16" s="283"/>
      <c r="G16" s="282">
        <f>IF(AND(ISBLANK(D16),ISBLANK(E16)),"",D16+E16)</f>
      </c>
      <c r="H16" s="281">
        <f>IF(OR(ISNUMBER($G16),ISNUMBER($Q16)),(SIGN(N($G16)-N($Q16))+1)/2,"")</f>
      </c>
      <c r="I16" s="280">
        <f>IF(ISNUMBER(H17),(SIGN(1000*($H17-$R17)+$G17-$Q17)+1)/2,"")</f>
        <v>0</v>
      </c>
      <c r="K16" s="287"/>
      <c r="L16" s="286"/>
      <c r="M16" s="285">
        <v>4</v>
      </c>
      <c r="N16" s="284"/>
      <c r="O16" s="283"/>
      <c r="P16" s="283"/>
      <c r="Q16" s="282">
        <f>IF(AND(ISBLANK(N16),ISBLANK(O16)),"",N16+O16)</f>
      </c>
      <c r="R16" s="281">
        <f>IF(ISNUMBER($H16),1-$H16,"")</f>
      </c>
      <c r="S16" s="280">
        <f>IF(ISNUMBER($I16),1-$I16,"")</f>
        <v>1</v>
      </c>
    </row>
    <row r="17" spans="1:19" ht="15.75" customHeight="1" thickBot="1">
      <c r="A17" s="279">
        <v>24111</v>
      </c>
      <c r="B17" s="278"/>
      <c r="C17" s="277" t="s">
        <v>17</v>
      </c>
      <c r="D17" s="274">
        <f>IF(ISNUMBER($G17),SUM(D13:D16),"")</f>
        <v>294</v>
      </c>
      <c r="E17" s="276">
        <f>IF(ISNUMBER($G17),SUM(E13:E16),"")</f>
        <v>114</v>
      </c>
      <c r="F17" s="276">
        <f>IF(ISNUMBER($G17),SUM(F13:F16),"")</f>
        <v>7</v>
      </c>
      <c r="G17" s="275">
        <f>IF(SUM($G13:$G16)+SUM($Q13:$Q16)&gt;0,SUM(G13:G16),"")</f>
        <v>408</v>
      </c>
      <c r="H17" s="274">
        <f>IF(ISNUMBER($G17),SUM(H13:H16),"")</f>
        <v>0</v>
      </c>
      <c r="I17" s="273"/>
      <c r="K17" s="279">
        <v>5062</v>
      </c>
      <c r="L17" s="278"/>
      <c r="M17" s="277" t="s">
        <v>17</v>
      </c>
      <c r="N17" s="274">
        <f>IF(ISNUMBER($G17),SUM(N13:N16),"")</f>
        <v>299</v>
      </c>
      <c r="O17" s="276">
        <f>IF(ISNUMBER($G17),SUM(O13:O16),"")</f>
        <v>141</v>
      </c>
      <c r="P17" s="276">
        <f>IF(ISNUMBER($G17),SUM(P13:P16),"")</f>
        <v>1</v>
      </c>
      <c r="Q17" s="275">
        <f>IF(SUM($G13:$G16)+SUM($Q13:$Q16)&gt;0,SUM(Q13:Q16),"")</f>
        <v>440</v>
      </c>
      <c r="R17" s="274">
        <f>IF(ISNUMBER($G17),SUM(R13:R16),"")</f>
        <v>2</v>
      </c>
      <c r="S17" s="273"/>
    </row>
    <row r="18" spans="1:19" ht="12.75" customHeight="1">
      <c r="A18" s="303" t="s">
        <v>160</v>
      </c>
      <c r="B18" s="302"/>
      <c r="C18" s="301">
        <v>1</v>
      </c>
      <c r="D18" s="300">
        <v>152</v>
      </c>
      <c r="E18" s="299">
        <v>70</v>
      </c>
      <c r="F18" s="299">
        <v>2</v>
      </c>
      <c r="G18" s="298">
        <f>IF(AND(ISBLANK(D18),ISBLANK(E18)),"",D18+E18)</f>
        <v>222</v>
      </c>
      <c r="H18" s="297">
        <f>IF(OR(ISNUMBER($G18),ISNUMBER($Q18)),(SIGN(N($G18)-N($Q18))+1)/2,"")</f>
        <v>1</v>
      </c>
      <c r="I18" s="85"/>
      <c r="K18" s="303" t="s">
        <v>157</v>
      </c>
      <c r="L18" s="302"/>
      <c r="M18" s="301">
        <v>1</v>
      </c>
      <c r="N18" s="300">
        <v>147</v>
      </c>
      <c r="O18" s="299">
        <v>43</v>
      </c>
      <c r="P18" s="299">
        <v>8</v>
      </c>
      <c r="Q18" s="298">
        <f>IF(AND(ISBLANK(N18),ISBLANK(O18)),"",N18+O18)</f>
        <v>190</v>
      </c>
      <c r="R18" s="297">
        <f>IF(ISNUMBER($H18),1-$H18,"")</f>
        <v>0</v>
      </c>
      <c r="S18" s="85"/>
    </row>
    <row r="19" spans="1:19" ht="12.75" customHeight="1">
      <c r="A19" s="296"/>
      <c r="B19" s="295"/>
      <c r="C19" s="292">
        <v>2</v>
      </c>
      <c r="D19" s="291">
        <v>137</v>
      </c>
      <c r="E19" s="290">
        <v>72</v>
      </c>
      <c r="F19" s="290">
        <v>3</v>
      </c>
      <c r="G19" s="289">
        <f>IF(AND(ISBLANK(D19),ISBLANK(E19)),"",D19+E19)</f>
        <v>209</v>
      </c>
      <c r="H19" s="288">
        <f>IF(OR(ISNUMBER($G19),ISNUMBER($Q19)),(SIGN(N($G19)-N($Q19))+1)/2,"")</f>
        <v>1</v>
      </c>
      <c r="I19" s="85"/>
      <c r="K19" s="296"/>
      <c r="L19" s="295"/>
      <c r="M19" s="292">
        <v>2</v>
      </c>
      <c r="N19" s="291">
        <v>139</v>
      </c>
      <c r="O19" s="290">
        <v>54</v>
      </c>
      <c r="P19" s="290">
        <v>4</v>
      </c>
      <c r="Q19" s="289">
        <f>IF(AND(ISBLANK(N19),ISBLANK(O19)),"",N19+O19)</f>
        <v>193</v>
      </c>
      <c r="R19" s="288">
        <f>IF(ISNUMBER($H19),1-$H19,"")</f>
        <v>0</v>
      </c>
      <c r="S19" s="85"/>
    </row>
    <row r="20" spans="1:19" ht="12.75" customHeight="1" thickBot="1">
      <c r="A20" s="294" t="s">
        <v>173</v>
      </c>
      <c r="B20" s="293"/>
      <c r="C20" s="292">
        <v>3</v>
      </c>
      <c r="D20" s="291"/>
      <c r="E20" s="290"/>
      <c r="F20" s="290"/>
      <c r="G20" s="289">
        <f>IF(AND(ISBLANK(D20),ISBLANK(E20)),"",D20+E20)</f>
      </c>
      <c r="H20" s="288">
        <f>IF(OR(ISNUMBER($G20),ISNUMBER($Q20)),(SIGN(N($G20)-N($Q20))+1)/2,"")</f>
      </c>
      <c r="I20" s="85"/>
      <c r="K20" s="294" t="s">
        <v>172</v>
      </c>
      <c r="L20" s="293"/>
      <c r="M20" s="292">
        <v>3</v>
      </c>
      <c r="N20" s="291"/>
      <c r="O20" s="290"/>
      <c r="P20" s="290"/>
      <c r="Q20" s="289">
        <f>IF(AND(ISBLANK(N20),ISBLANK(O20)),"",N20+O20)</f>
      </c>
      <c r="R20" s="288">
        <f>IF(ISNUMBER($H20),1-$H20,"")</f>
      </c>
      <c r="S20" s="85"/>
    </row>
    <row r="21" spans="1:19" ht="12.75" customHeight="1">
      <c r="A21" s="287"/>
      <c r="B21" s="286"/>
      <c r="C21" s="285">
        <v>4</v>
      </c>
      <c r="D21" s="284"/>
      <c r="E21" s="283"/>
      <c r="F21" s="283"/>
      <c r="G21" s="282">
        <f>IF(AND(ISBLANK(D21),ISBLANK(E21)),"",D21+E21)</f>
      </c>
      <c r="H21" s="281">
        <f>IF(OR(ISNUMBER($G21),ISNUMBER($Q21)),(SIGN(N($G21)-N($Q21))+1)/2,"")</f>
      </c>
      <c r="I21" s="280">
        <f>IF(ISNUMBER(H22),(SIGN(1000*($H22-$R22)+$G22-$Q22)+1)/2,"")</f>
        <v>1</v>
      </c>
      <c r="K21" s="287"/>
      <c r="L21" s="286"/>
      <c r="M21" s="285">
        <v>4</v>
      </c>
      <c r="N21" s="284"/>
      <c r="O21" s="283"/>
      <c r="P21" s="283"/>
      <c r="Q21" s="282">
        <f>IF(AND(ISBLANK(N21),ISBLANK(O21)),"",N21+O21)</f>
      </c>
      <c r="R21" s="281">
        <f>IF(ISNUMBER($H21),1-$H21,"")</f>
      </c>
      <c r="S21" s="280">
        <f>IF(ISNUMBER($I21),1-$I21,"")</f>
        <v>0</v>
      </c>
    </row>
    <row r="22" spans="1:19" ht="15.75" customHeight="1" thickBot="1">
      <c r="A22" s="279">
        <v>19175</v>
      </c>
      <c r="B22" s="278"/>
      <c r="C22" s="277" t="s">
        <v>17</v>
      </c>
      <c r="D22" s="274">
        <f>IF(ISNUMBER($G22),SUM(D18:D21),"")</f>
        <v>289</v>
      </c>
      <c r="E22" s="276">
        <f>IF(ISNUMBER($G22),SUM(E18:E21),"")</f>
        <v>142</v>
      </c>
      <c r="F22" s="276">
        <f>IF(ISNUMBER($G22),SUM(F18:F21),"")</f>
        <v>5</v>
      </c>
      <c r="G22" s="275">
        <f>IF(SUM($G18:$G21)+SUM($Q18:$Q21)&gt;0,SUM(G18:G21),"")</f>
        <v>431</v>
      </c>
      <c r="H22" s="274">
        <f>IF(ISNUMBER($G22),SUM(H18:H21),"")</f>
        <v>2</v>
      </c>
      <c r="I22" s="273"/>
      <c r="K22" s="279">
        <v>9445</v>
      </c>
      <c r="L22" s="278"/>
      <c r="M22" s="277" t="s">
        <v>17</v>
      </c>
      <c r="N22" s="274">
        <f>IF(ISNUMBER($G22),SUM(N18:N21),"")</f>
        <v>286</v>
      </c>
      <c r="O22" s="276">
        <f>IF(ISNUMBER($G22),SUM(O18:O21),"")</f>
        <v>97</v>
      </c>
      <c r="P22" s="276">
        <f>IF(ISNUMBER($G22),SUM(P18:P21),"")</f>
        <v>12</v>
      </c>
      <c r="Q22" s="275">
        <f>IF(SUM($G18:$G21)+SUM($Q18:$Q21)&gt;0,SUM(Q18:Q21),"")</f>
        <v>383</v>
      </c>
      <c r="R22" s="274">
        <f>IF(ISNUMBER($G22),SUM(R18:R21),"")</f>
        <v>0</v>
      </c>
      <c r="S22" s="273"/>
    </row>
    <row r="23" spans="1:19" ht="12.75" customHeight="1">
      <c r="A23" s="303" t="s">
        <v>171</v>
      </c>
      <c r="B23" s="302"/>
      <c r="C23" s="301">
        <v>1</v>
      </c>
      <c r="D23" s="300">
        <v>146</v>
      </c>
      <c r="E23" s="299">
        <v>44</v>
      </c>
      <c r="F23" s="299">
        <v>6</v>
      </c>
      <c r="G23" s="298">
        <f>IF(AND(ISBLANK(D23),ISBLANK(E23)),"",D23+E23)</f>
        <v>190</v>
      </c>
      <c r="H23" s="297">
        <f>IF(OR(ISNUMBER($G23),ISNUMBER($Q23)),(SIGN(N($G23)-N($Q23))+1)/2,"")</f>
        <v>0</v>
      </c>
      <c r="I23" s="85"/>
      <c r="K23" s="303" t="s">
        <v>170</v>
      </c>
      <c r="L23" s="302"/>
      <c r="M23" s="301">
        <v>1</v>
      </c>
      <c r="N23" s="300">
        <v>162</v>
      </c>
      <c r="O23" s="299">
        <v>69</v>
      </c>
      <c r="P23" s="299">
        <v>0</v>
      </c>
      <c r="Q23" s="298">
        <f>IF(AND(ISBLANK(N23),ISBLANK(O23)),"",N23+O23)</f>
        <v>231</v>
      </c>
      <c r="R23" s="297">
        <f>IF(ISNUMBER($H23),1-$H23,"")</f>
        <v>1</v>
      </c>
      <c r="S23" s="85"/>
    </row>
    <row r="24" spans="1:19" ht="12.75" customHeight="1">
      <c r="A24" s="296"/>
      <c r="B24" s="295"/>
      <c r="C24" s="292">
        <v>2</v>
      </c>
      <c r="D24" s="291">
        <v>134</v>
      </c>
      <c r="E24" s="290">
        <v>78</v>
      </c>
      <c r="F24" s="290">
        <v>3</v>
      </c>
      <c r="G24" s="289">
        <f>IF(AND(ISBLANK(D24),ISBLANK(E24)),"",D24+E24)</f>
        <v>212</v>
      </c>
      <c r="H24" s="288">
        <f>IF(OR(ISNUMBER($G24),ISNUMBER($Q24)),(SIGN(N($G24)-N($Q24))+1)/2,"")</f>
        <v>1</v>
      </c>
      <c r="I24" s="85"/>
      <c r="K24" s="296"/>
      <c r="L24" s="295"/>
      <c r="M24" s="292">
        <v>2</v>
      </c>
      <c r="N24" s="291">
        <v>159</v>
      </c>
      <c r="O24" s="290">
        <v>45</v>
      </c>
      <c r="P24" s="290">
        <v>5</v>
      </c>
      <c r="Q24" s="289">
        <f>IF(AND(ISBLANK(N24),ISBLANK(O24)),"",N24+O24)</f>
        <v>204</v>
      </c>
      <c r="R24" s="288">
        <f>IF(ISNUMBER($H24),1-$H24,"")</f>
        <v>0</v>
      </c>
      <c r="S24" s="85"/>
    </row>
    <row r="25" spans="1:19" ht="12.75" customHeight="1" thickBot="1">
      <c r="A25" s="294" t="s">
        <v>169</v>
      </c>
      <c r="B25" s="293"/>
      <c r="C25" s="292">
        <v>3</v>
      </c>
      <c r="D25" s="291"/>
      <c r="E25" s="290"/>
      <c r="F25" s="290"/>
      <c r="G25" s="289">
        <f>IF(AND(ISBLANK(D25),ISBLANK(E25)),"",D25+E25)</f>
      </c>
      <c r="H25" s="288">
        <f>IF(OR(ISNUMBER($G25),ISNUMBER($Q25)),(SIGN(N($G25)-N($Q25))+1)/2,"")</f>
      </c>
      <c r="I25" s="85"/>
      <c r="K25" s="294" t="s">
        <v>168</v>
      </c>
      <c r="L25" s="293"/>
      <c r="M25" s="292">
        <v>3</v>
      </c>
      <c r="N25" s="291"/>
      <c r="O25" s="290"/>
      <c r="P25" s="290"/>
      <c r="Q25" s="289">
        <f>IF(AND(ISBLANK(N25),ISBLANK(O25)),"",N25+O25)</f>
      </c>
      <c r="R25" s="288">
        <f>IF(ISNUMBER($H25),1-$H25,"")</f>
      </c>
      <c r="S25" s="85"/>
    </row>
    <row r="26" spans="1:19" ht="12.75" customHeight="1">
      <c r="A26" s="287"/>
      <c r="B26" s="286"/>
      <c r="C26" s="285">
        <v>4</v>
      </c>
      <c r="D26" s="284"/>
      <c r="E26" s="283"/>
      <c r="F26" s="283"/>
      <c r="G26" s="282">
        <f>IF(AND(ISBLANK(D26),ISBLANK(E26)),"",D26+E26)</f>
      </c>
      <c r="H26" s="281">
        <f>IF(OR(ISNUMBER($G26),ISNUMBER($Q26)),(SIGN(N($G26)-N($Q26))+1)/2,"")</f>
      </c>
      <c r="I26" s="280">
        <f>IF(ISNUMBER(H27),(SIGN(1000*($H27-$R27)+$G27-$Q27)+1)/2,"")</f>
        <v>0</v>
      </c>
      <c r="K26" s="287"/>
      <c r="L26" s="286"/>
      <c r="M26" s="285">
        <v>4</v>
      </c>
      <c r="N26" s="284"/>
      <c r="O26" s="283"/>
      <c r="P26" s="283"/>
      <c r="Q26" s="282">
        <f>IF(AND(ISBLANK(N26),ISBLANK(O26)),"",N26+O26)</f>
      </c>
      <c r="R26" s="281">
        <f>IF(ISNUMBER($H26),1-$H26,"")</f>
      </c>
      <c r="S26" s="280">
        <f>IF(ISNUMBER($I26),1-$I26,"")</f>
        <v>1</v>
      </c>
    </row>
    <row r="27" spans="1:19" ht="15.75" customHeight="1" thickBot="1">
      <c r="A27" s="279">
        <v>19177</v>
      </c>
      <c r="B27" s="278"/>
      <c r="C27" s="277" t="s">
        <v>17</v>
      </c>
      <c r="D27" s="274">
        <f>IF(ISNUMBER($G27),SUM(D23:D26),"")</f>
        <v>280</v>
      </c>
      <c r="E27" s="276">
        <f>IF(ISNUMBER($G27),SUM(E23:E26),"")</f>
        <v>122</v>
      </c>
      <c r="F27" s="276">
        <f>IF(ISNUMBER($G27),SUM(F23:F26),"")</f>
        <v>9</v>
      </c>
      <c r="G27" s="275">
        <f>IF(SUM($G23:$G26)+SUM($Q23:$Q26)&gt;0,SUM(G23:G26),"")</f>
        <v>402</v>
      </c>
      <c r="H27" s="274">
        <f>IF(ISNUMBER($G27),SUM(H23:H26),"")</f>
        <v>1</v>
      </c>
      <c r="I27" s="273"/>
      <c r="K27" s="279">
        <v>1473</v>
      </c>
      <c r="L27" s="278"/>
      <c r="M27" s="277" t="s">
        <v>17</v>
      </c>
      <c r="N27" s="274">
        <f>IF(ISNUMBER($G27),SUM(N23:N26),"")</f>
        <v>321</v>
      </c>
      <c r="O27" s="276">
        <f>IF(ISNUMBER($G27),SUM(O23:O26),"")</f>
        <v>114</v>
      </c>
      <c r="P27" s="276">
        <f>IF(ISNUMBER($G27),SUM(P23:P26),"")</f>
        <v>5</v>
      </c>
      <c r="Q27" s="275">
        <f>IF(SUM($G23:$G26)+SUM($Q23:$Q26)&gt;0,SUM(Q23:Q26),"")</f>
        <v>435</v>
      </c>
      <c r="R27" s="274">
        <f>IF(ISNUMBER($G27),SUM(R23:R26),"")</f>
        <v>1</v>
      </c>
      <c r="S27" s="273"/>
    </row>
    <row r="28" spans="1:19" ht="12.75" customHeight="1">
      <c r="A28" s="303" t="s">
        <v>167</v>
      </c>
      <c r="B28" s="302"/>
      <c r="C28" s="301">
        <v>1</v>
      </c>
      <c r="D28" s="300">
        <v>144</v>
      </c>
      <c r="E28" s="299">
        <v>87</v>
      </c>
      <c r="F28" s="299">
        <v>1</v>
      </c>
      <c r="G28" s="298">
        <f>IF(AND(ISBLANK(D28),ISBLANK(E28)),"",D28+E28)</f>
        <v>231</v>
      </c>
      <c r="H28" s="297">
        <f>IF(OR(ISNUMBER($G28),ISNUMBER($Q28)),(SIGN(N($G28)-N($Q28))+1)/2,"")</f>
        <v>1</v>
      </c>
      <c r="I28" s="85"/>
      <c r="K28" s="303" t="s">
        <v>166</v>
      </c>
      <c r="L28" s="302"/>
      <c r="M28" s="301">
        <v>1</v>
      </c>
      <c r="N28" s="300">
        <v>146</v>
      </c>
      <c r="O28" s="299">
        <v>54</v>
      </c>
      <c r="P28" s="299">
        <v>2</v>
      </c>
      <c r="Q28" s="298">
        <f>IF(AND(ISBLANK(N28),ISBLANK(O28)),"",N28+O28)</f>
        <v>200</v>
      </c>
      <c r="R28" s="297">
        <f>IF(ISNUMBER($H28),1-$H28,"")</f>
        <v>0</v>
      </c>
      <c r="S28" s="85"/>
    </row>
    <row r="29" spans="1:19" ht="12.75" customHeight="1">
      <c r="A29" s="296"/>
      <c r="B29" s="295"/>
      <c r="C29" s="292">
        <v>2</v>
      </c>
      <c r="D29" s="291">
        <v>140</v>
      </c>
      <c r="E29" s="290">
        <v>68</v>
      </c>
      <c r="F29" s="290">
        <v>0</v>
      </c>
      <c r="G29" s="289">
        <f>IF(AND(ISBLANK(D29),ISBLANK(E29)),"",D29+E29)</f>
        <v>208</v>
      </c>
      <c r="H29" s="288">
        <f>IF(OR(ISNUMBER($G29),ISNUMBER($Q29)),(SIGN(N($G29)-N($Q29))+1)/2,"")</f>
        <v>1</v>
      </c>
      <c r="I29" s="85"/>
      <c r="K29" s="296"/>
      <c r="L29" s="295"/>
      <c r="M29" s="292">
        <v>2</v>
      </c>
      <c r="N29" s="291">
        <v>143</v>
      </c>
      <c r="O29" s="290">
        <v>54</v>
      </c>
      <c r="P29" s="290">
        <v>4</v>
      </c>
      <c r="Q29" s="289">
        <f>IF(AND(ISBLANK(N29),ISBLANK(O29)),"",N29+O29)</f>
        <v>197</v>
      </c>
      <c r="R29" s="288">
        <f>IF(ISNUMBER($H29),1-$H29,"")</f>
        <v>0</v>
      </c>
      <c r="S29" s="85"/>
    </row>
    <row r="30" spans="1:19" ht="12.75" customHeight="1" thickBot="1">
      <c r="A30" s="294" t="s">
        <v>165</v>
      </c>
      <c r="B30" s="293"/>
      <c r="C30" s="292">
        <v>3</v>
      </c>
      <c r="D30" s="291"/>
      <c r="E30" s="290"/>
      <c r="F30" s="290"/>
      <c r="G30" s="289">
        <f>IF(AND(ISBLANK(D30),ISBLANK(E30)),"",D30+E30)</f>
      </c>
      <c r="H30" s="288">
        <f>IF(OR(ISNUMBER($G30),ISNUMBER($Q30)),(SIGN(N($G30)-N($Q30))+1)/2,"")</f>
      </c>
      <c r="I30" s="85"/>
      <c r="K30" s="294" t="s">
        <v>87</v>
      </c>
      <c r="L30" s="293"/>
      <c r="M30" s="292">
        <v>3</v>
      </c>
      <c r="N30" s="291"/>
      <c r="O30" s="290"/>
      <c r="P30" s="290"/>
      <c r="Q30" s="289">
        <f>IF(AND(ISBLANK(N30),ISBLANK(O30)),"",N30+O30)</f>
      </c>
      <c r="R30" s="288">
        <f>IF(ISNUMBER($H30),1-$H30,"")</f>
      </c>
      <c r="S30" s="85"/>
    </row>
    <row r="31" spans="1:19" ht="12.75" customHeight="1">
      <c r="A31" s="287"/>
      <c r="B31" s="286"/>
      <c r="C31" s="285">
        <v>4</v>
      </c>
      <c r="D31" s="284"/>
      <c r="E31" s="283"/>
      <c r="F31" s="283"/>
      <c r="G31" s="282">
        <f>IF(AND(ISBLANK(D31),ISBLANK(E31)),"",D31+E31)</f>
      </c>
      <c r="H31" s="281">
        <f>IF(OR(ISNUMBER($G31),ISNUMBER($Q31)),(SIGN(N($G31)-N($Q31))+1)/2,"")</f>
      </c>
      <c r="I31" s="280">
        <f>IF(ISNUMBER(H32),(SIGN(1000*($H32-$R32)+$G32-$Q32)+1)/2,"")</f>
        <v>1</v>
      </c>
      <c r="K31" s="287"/>
      <c r="L31" s="286"/>
      <c r="M31" s="285">
        <v>4</v>
      </c>
      <c r="N31" s="284"/>
      <c r="O31" s="283"/>
      <c r="P31" s="283"/>
      <c r="Q31" s="282">
        <f>IF(AND(ISBLANK(N31),ISBLANK(O31)),"",N31+O31)</f>
      </c>
      <c r="R31" s="281">
        <f>IF(ISNUMBER($H31),1-$H31,"")</f>
      </c>
      <c r="S31" s="280">
        <f>IF(ISNUMBER($I31),1-$I31,"")</f>
        <v>0</v>
      </c>
    </row>
    <row r="32" spans="1:19" ht="15.75" customHeight="1" thickBot="1">
      <c r="A32" s="279">
        <v>5147</v>
      </c>
      <c r="B32" s="278"/>
      <c r="C32" s="277" t="s">
        <v>17</v>
      </c>
      <c r="D32" s="274">
        <f>IF(ISNUMBER($G32),SUM(D28:D31),"")</f>
        <v>284</v>
      </c>
      <c r="E32" s="276">
        <f>IF(ISNUMBER($G32),SUM(E28:E31),"")</f>
        <v>155</v>
      </c>
      <c r="F32" s="276">
        <f>IF(ISNUMBER($G32),SUM(F28:F31),"")</f>
        <v>1</v>
      </c>
      <c r="G32" s="275">
        <f>IF(SUM($G28:$G31)+SUM($Q28:$Q31)&gt;0,SUM(G28:G31),"")</f>
        <v>439</v>
      </c>
      <c r="H32" s="274">
        <f>IF(ISNUMBER($G32),SUM(H28:H31),"")</f>
        <v>2</v>
      </c>
      <c r="I32" s="273"/>
      <c r="K32" s="279">
        <v>16443</v>
      </c>
      <c r="L32" s="278"/>
      <c r="M32" s="277" t="s">
        <v>17</v>
      </c>
      <c r="N32" s="274">
        <f>IF(ISNUMBER($G32),SUM(N28:N31),"")</f>
        <v>289</v>
      </c>
      <c r="O32" s="276">
        <f>IF(ISNUMBER($G32),SUM(O28:O31),"")</f>
        <v>108</v>
      </c>
      <c r="P32" s="276">
        <f>IF(ISNUMBER($G32),SUM(P28:P31),"")</f>
        <v>6</v>
      </c>
      <c r="Q32" s="275">
        <f>IF(SUM($G28:$G31)+SUM($Q28:$Q31)&gt;0,SUM(Q28:Q31),"")</f>
        <v>397</v>
      </c>
      <c r="R32" s="274">
        <f>IF(ISNUMBER($G32),SUM(R28:R31),"")</f>
        <v>0</v>
      </c>
      <c r="S32" s="273"/>
    </row>
    <row r="33" spans="1:19" ht="12.75" customHeight="1">
      <c r="A33" s="303" t="s">
        <v>164</v>
      </c>
      <c r="B33" s="302"/>
      <c r="C33" s="301">
        <v>1</v>
      </c>
      <c r="D33" s="300">
        <v>146</v>
      </c>
      <c r="E33" s="299">
        <v>70</v>
      </c>
      <c r="F33" s="299">
        <v>3</v>
      </c>
      <c r="G33" s="298">
        <f>IF(AND(ISBLANK(D33),ISBLANK(E33)),"",D33+E33)</f>
        <v>216</v>
      </c>
      <c r="H33" s="297">
        <f>IF(OR(ISNUMBER($G33),ISNUMBER($Q33)),(SIGN(N($G33)-N($Q33))+1)/2,"")</f>
        <v>0</v>
      </c>
      <c r="I33" s="85"/>
      <c r="K33" s="303" t="s">
        <v>163</v>
      </c>
      <c r="L33" s="302"/>
      <c r="M33" s="301">
        <v>1</v>
      </c>
      <c r="N33" s="300">
        <v>160</v>
      </c>
      <c r="O33" s="299">
        <v>88</v>
      </c>
      <c r="P33" s="299">
        <v>0</v>
      </c>
      <c r="Q33" s="298">
        <f>IF(AND(ISBLANK(N33),ISBLANK(O33)),"",N33+O33)</f>
        <v>248</v>
      </c>
      <c r="R33" s="297">
        <f>IF(ISNUMBER($H33),1-$H33,"")</f>
        <v>1</v>
      </c>
      <c r="S33" s="85"/>
    </row>
    <row r="34" spans="1:19" ht="12.75" customHeight="1">
      <c r="A34" s="296"/>
      <c r="B34" s="295"/>
      <c r="C34" s="292">
        <v>2</v>
      </c>
      <c r="D34" s="291">
        <v>149</v>
      </c>
      <c r="E34" s="290">
        <v>71</v>
      </c>
      <c r="F34" s="290">
        <v>3</v>
      </c>
      <c r="G34" s="289">
        <f>IF(AND(ISBLANK(D34),ISBLANK(E34)),"",D34+E34)</f>
        <v>220</v>
      </c>
      <c r="H34" s="288">
        <f>IF(OR(ISNUMBER($G34),ISNUMBER($Q34)),(SIGN(N($G34)-N($Q34))+1)/2,"")</f>
        <v>0</v>
      </c>
      <c r="I34" s="85"/>
      <c r="K34" s="296"/>
      <c r="L34" s="295"/>
      <c r="M34" s="292">
        <v>2</v>
      </c>
      <c r="N34" s="291">
        <v>158</v>
      </c>
      <c r="O34" s="290">
        <v>86</v>
      </c>
      <c r="P34" s="290">
        <v>0</v>
      </c>
      <c r="Q34" s="289">
        <f>IF(AND(ISBLANK(N34),ISBLANK(O34)),"",N34+O34)</f>
        <v>244</v>
      </c>
      <c r="R34" s="288">
        <f>IF(ISNUMBER($H34),1-$H34,"")</f>
        <v>1</v>
      </c>
      <c r="S34" s="85"/>
    </row>
    <row r="35" spans="1:19" ht="12.75" customHeight="1" thickBot="1">
      <c r="A35" s="294" t="s">
        <v>162</v>
      </c>
      <c r="B35" s="293"/>
      <c r="C35" s="292">
        <v>3</v>
      </c>
      <c r="D35" s="291"/>
      <c r="E35" s="290"/>
      <c r="F35" s="290"/>
      <c r="G35" s="289">
        <f>IF(AND(ISBLANK(D35),ISBLANK(E35)),"",D35+E35)</f>
      </c>
      <c r="H35" s="288">
        <f>IF(OR(ISNUMBER($G35),ISNUMBER($Q35)),(SIGN(N($G35)-N($Q35))+1)/2,"")</f>
      </c>
      <c r="I35" s="85"/>
      <c r="K35" s="294" t="s">
        <v>117</v>
      </c>
      <c r="L35" s="293"/>
      <c r="M35" s="292">
        <v>3</v>
      </c>
      <c r="N35" s="291"/>
      <c r="O35" s="290"/>
      <c r="P35" s="290"/>
      <c r="Q35" s="289">
        <f>IF(AND(ISBLANK(N35),ISBLANK(O35)),"",N35+O35)</f>
      </c>
      <c r="R35" s="288">
        <f>IF(ISNUMBER($H35),1-$H35,"")</f>
      </c>
      <c r="S35" s="85"/>
    </row>
    <row r="36" spans="1:19" ht="12.75" customHeight="1">
      <c r="A36" s="287"/>
      <c r="B36" s="286"/>
      <c r="C36" s="285">
        <v>4</v>
      </c>
      <c r="D36" s="284"/>
      <c r="E36" s="283"/>
      <c r="F36" s="283"/>
      <c r="G36" s="282">
        <f>IF(AND(ISBLANK(D36),ISBLANK(E36)),"",D36+E36)</f>
      </c>
      <c r="H36" s="281">
        <f>IF(OR(ISNUMBER($G36),ISNUMBER($Q36)),(SIGN(N($G36)-N($Q36))+1)/2,"")</f>
      </c>
      <c r="I36" s="280">
        <f>IF(ISNUMBER(H37),(SIGN(1000*($H37-$R37)+$G37-$Q37)+1)/2,"")</f>
        <v>0</v>
      </c>
      <c r="K36" s="287"/>
      <c r="L36" s="286"/>
      <c r="M36" s="285">
        <v>4</v>
      </c>
      <c r="N36" s="284"/>
      <c r="O36" s="283"/>
      <c r="P36" s="283"/>
      <c r="Q36" s="282">
        <f>IF(AND(ISBLANK(N36),ISBLANK(O36)),"",N36+O36)</f>
      </c>
      <c r="R36" s="281">
        <f>IF(ISNUMBER($H36),1-$H36,"")</f>
      </c>
      <c r="S36" s="280">
        <f>IF(ISNUMBER($I36),1-$I36,"")</f>
        <v>1</v>
      </c>
    </row>
    <row r="37" spans="1:19" ht="15.75" customHeight="1" thickBot="1">
      <c r="A37" s="279">
        <v>19333</v>
      </c>
      <c r="B37" s="278"/>
      <c r="C37" s="277" t="s">
        <v>17</v>
      </c>
      <c r="D37" s="274">
        <f>IF(ISNUMBER($G37),SUM(D33:D36),"")</f>
        <v>295</v>
      </c>
      <c r="E37" s="276">
        <f>IF(ISNUMBER($G37),SUM(E33:E36),"")</f>
        <v>141</v>
      </c>
      <c r="F37" s="276">
        <f>IF(ISNUMBER($G37),SUM(F33:F36),"")</f>
        <v>6</v>
      </c>
      <c r="G37" s="275">
        <f>IF(SUM($G33:$G36)+SUM($Q33:$Q36)&gt;0,SUM(G33:G36),"")</f>
        <v>436</v>
      </c>
      <c r="H37" s="274">
        <f>IF(ISNUMBER($G37),SUM(H33:H36),"")</f>
        <v>0</v>
      </c>
      <c r="I37" s="273"/>
      <c r="K37" s="279">
        <v>17848</v>
      </c>
      <c r="L37" s="278"/>
      <c r="M37" s="277" t="s">
        <v>17</v>
      </c>
      <c r="N37" s="274">
        <f>IF(ISNUMBER($G37),SUM(N33:N36),"")</f>
        <v>318</v>
      </c>
      <c r="O37" s="276">
        <f>IF(ISNUMBER($G37),SUM(O33:O36),"")</f>
        <v>174</v>
      </c>
      <c r="P37" s="276">
        <f>IF(ISNUMBER($G37),SUM(P33:P36),"")</f>
        <v>0</v>
      </c>
      <c r="Q37" s="275">
        <f>IF(SUM($G33:$G36)+SUM($Q33:$Q36)&gt;0,SUM(Q33:Q36),"")</f>
        <v>492</v>
      </c>
      <c r="R37" s="274">
        <f>IF(ISNUMBER($G37),SUM(R33:R36),"")</f>
        <v>2</v>
      </c>
      <c r="S37" s="273"/>
    </row>
    <row r="38" ht="4.5" customHeight="1" thickBot="1"/>
    <row r="39" spans="1:19" ht="19.5" customHeight="1" thickBot="1">
      <c r="A39" s="272"/>
      <c r="B39" s="271"/>
      <c r="C39" s="270" t="s">
        <v>42</v>
      </c>
      <c r="D39" s="269">
        <f>IF(ISNUMBER($G39),SUM(D12,D17,D22,D27,D32,D37),"")</f>
        <v>1736</v>
      </c>
      <c r="E39" s="268">
        <f>IF(ISNUMBER($G39),SUM(E12,E17,E22,E27,E32,E37),"")</f>
        <v>807</v>
      </c>
      <c r="F39" s="268">
        <f>IF(ISNUMBER($G39),SUM(F12,F17,F22,F27,F32,F37),"")</f>
        <v>34</v>
      </c>
      <c r="G39" s="267">
        <f>IF(SUM($G$8:$G$37)+SUM($Q$8:$Q$37)&gt;0,SUM(G12,G17,G22,G27,G32,G37),"")</f>
        <v>2543</v>
      </c>
      <c r="H39" s="266">
        <f>IF(SUM($G$8:$G$37)+SUM($Q$8:$Q$37)&gt;0,SUM(H12,H17,H22,H27,H32,H37),"")</f>
        <v>5</v>
      </c>
      <c r="I39" s="265">
        <f>IF(ISNUMBER($G39),(SIGN($G39-$Q39)+1)/IF(COUNT(I$11,I$16,I$21,I$26,I$31,I$36)&gt;3,1,2),"")</f>
        <v>0</v>
      </c>
      <c r="K39" s="272"/>
      <c r="L39" s="271"/>
      <c r="M39" s="270" t="s">
        <v>42</v>
      </c>
      <c r="N39" s="269">
        <f>IF(ISNUMBER($G39),SUM(N12,N17,N22,N27,N32,N37),"")</f>
        <v>1826</v>
      </c>
      <c r="O39" s="268">
        <f>IF(ISNUMBER($G39),SUM(O12,O17,O22,O27,O32,O37),"")</f>
        <v>780</v>
      </c>
      <c r="P39" s="268">
        <f>IF(ISNUMBER($G39),SUM(P12,P17,P22,P27,P32,P37),"")</f>
        <v>27</v>
      </c>
      <c r="Q39" s="267">
        <f>IF(SUM($G$8:$G$37)+SUM($Q$8:$Q$37)&gt;0,SUM(Q12,Q17,Q22,Q27,Q32,Q37),"")</f>
        <v>2606</v>
      </c>
      <c r="R39" s="266">
        <f>IF(SUM($G$8:$G$37)+SUM($Q$8:$Q$37)&gt;0,SUM(R12,R17,R22,R27,R32,R37),"")</f>
        <v>7</v>
      </c>
      <c r="S39" s="26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8"/>
      <c r="B41" s="109" t="s">
        <v>43</v>
      </c>
      <c r="C41" s="264" t="s">
        <v>160</v>
      </c>
      <c r="D41" s="264"/>
      <c r="E41" s="264"/>
      <c r="G41" s="263"/>
      <c r="H41" s="263"/>
      <c r="I41" s="262">
        <f>IF(ISNUMBER(I$39),SUM(I11,I16,I21,I26,I31,I36,I39),"")</f>
        <v>2</v>
      </c>
      <c r="K41" s="108"/>
      <c r="L41" s="109" t="s">
        <v>43</v>
      </c>
      <c r="M41" s="264" t="s">
        <v>161</v>
      </c>
      <c r="N41" s="264"/>
      <c r="O41" s="264"/>
      <c r="Q41" s="263" t="s">
        <v>45</v>
      </c>
      <c r="R41" s="263"/>
      <c r="S41" s="262">
        <f>IF(ISNUMBER(S$39),SUM(S11,S16,S21,S26,S31,S36,S39),"")</f>
        <v>6</v>
      </c>
    </row>
    <row r="42" spans="1:19" ht="18" customHeight="1">
      <c r="A42" s="108"/>
      <c r="B42" s="109" t="s">
        <v>47</v>
      </c>
      <c r="C42" s="261"/>
      <c r="D42" s="261"/>
      <c r="E42" s="261"/>
      <c r="G42" s="111"/>
      <c r="H42" s="111"/>
      <c r="I42" s="111"/>
      <c r="K42" s="108"/>
      <c r="L42" s="109" t="s">
        <v>47</v>
      </c>
      <c r="M42" s="261"/>
      <c r="N42" s="261"/>
      <c r="O42" s="261"/>
      <c r="Q42" s="111"/>
      <c r="R42" s="111"/>
      <c r="S42" s="111"/>
    </row>
    <row r="43" spans="1:19" ht="19.5" customHeight="1">
      <c r="A43" s="109" t="s">
        <v>48</v>
      </c>
      <c r="B43" s="109" t="s">
        <v>49</v>
      </c>
      <c r="C43" s="259" t="s">
        <v>160</v>
      </c>
      <c r="D43" s="259"/>
      <c r="E43" s="259"/>
      <c r="F43" s="259"/>
      <c r="G43" s="259"/>
      <c r="H43" s="259"/>
      <c r="I43" s="109"/>
      <c r="J43" s="109"/>
      <c r="K43" s="109" t="s">
        <v>51</v>
      </c>
      <c r="L43" s="260" t="s">
        <v>159</v>
      </c>
      <c r="M43" s="260"/>
      <c r="O43" s="109" t="s">
        <v>47</v>
      </c>
      <c r="P43" s="259"/>
      <c r="Q43" s="259"/>
      <c r="R43" s="259"/>
      <c r="S43" s="259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KK Jiří Poděbrady -  B – TJ Sokol Benešov -  B</v>
      </c>
    </row>
    <row r="46" spans="2:11" ht="19.5" customHeight="1">
      <c r="B46" s="72" t="s">
        <v>53</v>
      </c>
      <c r="C46" s="258">
        <v>0.7083333333333334</v>
      </c>
      <c r="D46" s="257"/>
      <c r="I46" s="72" t="s">
        <v>54</v>
      </c>
      <c r="J46" s="257">
        <v>20</v>
      </c>
      <c r="K46" s="257"/>
    </row>
    <row r="47" spans="2:19" ht="19.5" customHeight="1">
      <c r="B47" s="72" t="s">
        <v>55</v>
      </c>
      <c r="C47" s="256">
        <v>0.8159722222222222</v>
      </c>
      <c r="D47" s="255"/>
      <c r="I47" s="72" t="s">
        <v>56</v>
      </c>
      <c r="J47" s="255">
        <v>3</v>
      </c>
      <c r="K47" s="255"/>
      <c r="P47" s="72" t="s">
        <v>57</v>
      </c>
      <c r="Q47" s="254">
        <v>42978</v>
      </c>
      <c r="R47" s="253"/>
      <c r="S47" s="253"/>
    </row>
    <row r="48" ht="9.75" customHeight="1"/>
    <row r="49" spans="1:19" ht="15" customHeight="1">
      <c r="A49" s="219" t="s">
        <v>58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7"/>
    </row>
    <row r="50" spans="1:19" ht="81" customHeight="1">
      <c r="A50" s="216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4"/>
    </row>
    <row r="51" ht="4.5" customHeight="1"/>
    <row r="52" spans="1:19" ht="15" customHeight="1">
      <c r="A52" s="219" t="s">
        <v>60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7"/>
    </row>
    <row r="53" spans="1:19" ht="6" customHeight="1">
      <c r="A53" s="252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250"/>
    </row>
    <row r="54" spans="1:19" ht="21" customHeight="1">
      <c r="A54" s="251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250"/>
    </row>
    <row r="55" spans="1:19" ht="21" customHeight="1">
      <c r="A55" s="249"/>
      <c r="B55" s="246" t="s">
        <v>61</v>
      </c>
      <c r="C55" s="245"/>
      <c r="D55" s="247"/>
      <c r="E55" s="246" t="s">
        <v>62</v>
      </c>
      <c r="F55" s="245"/>
      <c r="G55" s="245"/>
      <c r="H55" s="245"/>
      <c r="I55" s="247"/>
      <c r="J55" s="114"/>
      <c r="K55" s="248"/>
      <c r="L55" s="246" t="s">
        <v>61</v>
      </c>
      <c r="M55" s="245"/>
      <c r="N55" s="247"/>
      <c r="O55" s="246" t="s">
        <v>62</v>
      </c>
      <c r="P55" s="245"/>
      <c r="Q55" s="245"/>
      <c r="R55" s="245"/>
      <c r="S55" s="244"/>
    </row>
    <row r="56" spans="1:19" ht="21" customHeight="1">
      <c r="A56" s="243" t="s">
        <v>63</v>
      </c>
      <c r="B56" s="239" t="s">
        <v>64</v>
      </c>
      <c r="C56" s="241"/>
      <c r="D56" s="240" t="s">
        <v>65</v>
      </c>
      <c r="E56" s="239" t="s">
        <v>64</v>
      </c>
      <c r="F56" s="238"/>
      <c r="G56" s="238"/>
      <c r="H56" s="237"/>
      <c r="I56" s="240" t="s">
        <v>65</v>
      </c>
      <c r="J56" s="114"/>
      <c r="K56" s="242" t="s">
        <v>63</v>
      </c>
      <c r="L56" s="239" t="s">
        <v>64</v>
      </c>
      <c r="M56" s="241"/>
      <c r="N56" s="240" t="s">
        <v>65</v>
      </c>
      <c r="O56" s="239" t="s">
        <v>64</v>
      </c>
      <c r="P56" s="238"/>
      <c r="Q56" s="238"/>
      <c r="R56" s="237"/>
      <c r="S56" s="236" t="s">
        <v>65</v>
      </c>
    </row>
    <row r="57" spans="1:19" ht="21" customHeight="1">
      <c r="A57" s="235"/>
      <c r="B57" s="232"/>
      <c r="C57" s="230"/>
      <c r="D57" s="233"/>
      <c r="E57" s="232"/>
      <c r="F57" s="231"/>
      <c r="G57" s="231"/>
      <c r="H57" s="230"/>
      <c r="I57" s="233"/>
      <c r="J57" s="114"/>
      <c r="K57" s="234">
        <v>37</v>
      </c>
      <c r="L57" s="232" t="s">
        <v>158</v>
      </c>
      <c r="M57" s="230"/>
      <c r="N57" s="233">
        <v>10537</v>
      </c>
      <c r="O57" s="232" t="s">
        <v>157</v>
      </c>
      <c r="P57" s="231"/>
      <c r="Q57" s="231"/>
      <c r="R57" s="230"/>
      <c r="S57" s="229">
        <v>9445</v>
      </c>
    </row>
    <row r="58" spans="1:19" ht="21" customHeight="1">
      <c r="A58" s="235"/>
      <c r="B58" s="232"/>
      <c r="C58" s="230"/>
      <c r="D58" s="233"/>
      <c r="E58" s="232"/>
      <c r="F58" s="231"/>
      <c r="G58" s="231"/>
      <c r="H58" s="230"/>
      <c r="I58" s="233"/>
      <c r="J58" s="114"/>
      <c r="K58" s="234"/>
      <c r="L58" s="232"/>
      <c r="M58" s="230"/>
      <c r="N58" s="233"/>
      <c r="O58" s="232"/>
      <c r="P58" s="231"/>
      <c r="Q58" s="231"/>
      <c r="R58" s="230"/>
      <c r="S58" s="229"/>
    </row>
    <row r="59" spans="1:19" ht="12" customHeight="1">
      <c r="A59" s="228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6"/>
    </row>
    <row r="60" ht="4.5" customHeight="1"/>
    <row r="61" spans="1:19" ht="15" customHeight="1">
      <c r="A61" s="225" t="s">
        <v>66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3"/>
    </row>
    <row r="62" spans="1:19" ht="81" customHeight="1">
      <c r="A62" s="222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0"/>
    </row>
    <row r="63" ht="4.5" customHeight="1"/>
    <row r="64" spans="1:19" ht="15" customHeight="1">
      <c r="A64" s="219" t="s">
        <v>68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7"/>
    </row>
    <row r="65" spans="1:19" ht="81" customHeight="1">
      <c r="A65" s="216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4"/>
    </row>
    <row r="66" spans="1:8" ht="30" customHeight="1">
      <c r="A66" s="213"/>
      <c r="B66" s="212" t="s">
        <v>69</v>
      </c>
      <c r="C66" s="211" t="s">
        <v>156</v>
      </c>
      <c r="D66" s="210"/>
      <c r="E66" s="210"/>
      <c r="F66" s="210"/>
      <c r="G66" s="210"/>
      <c r="H66" s="21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30" customWidth="1"/>
    <col min="2" max="2" width="15.7109375" style="330" customWidth="1"/>
    <col min="3" max="3" width="5.7109375" style="330" customWidth="1"/>
    <col min="4" max="5" width="6.7109375" style="330" customWidth="1"/>
    <col min="6" max="6" width="4.7109375" style="330" customWidth="1"/>
    <col min="7" max="7" width="6.7109375" style="330" customWidth="1"/>
    <col min="8" max="8" width="6.28125" style="330" customWidth="1"/>
    <col min="9" max="9" width="6.7109375" style="330" customWidth="1"/>
    <col min="10" max="10" width="1.7109375" style="330" customWidth="1"/>
    <col min="11" max="11" width="10.7109375" style="330" customWidth="1"/>
    <col min="12" max="12" width="15.7109375" style="330" customWidth="1"/>
    <col min="13" max="13" width="5.7109375" style="330" customWidth="1"/>
    <col min="14" max="15" width="6.7109375" style="330" customWidth="1"/>
    <col min="16" max="16" width="4.7109375" style="330" customWidth="1"/>
    <col min="17" max="17" width="6.7109375" style="330" customWidth="1"/>
    <col min="18" max="18" width="6.28125" style="330" customWidth="1"/>
    <col min="19" max="19" width="6.7109375" style="330" customWidth="1"/>
    <col min="20" max="16384" width="9.140625" style="330" customWidth="1"/>
  </cols>
  <sheetData>
    <row r="1" spans="2:19" ht="26.25" customHeight="1" thickBot="1">
      <c r="B1" s="433" t="s">
        <v>0</v>
      </c>
      <c r="C1" s="433"/>
      <c r="D1" s="437" t="s">
        <v>1</v>
      </c>
      <c r="E1" s="437"/>
      <c r="F1" s="437"/>
      <c r="G1" s="437"/>
      <c r="H1" s="437"/>
      <c r="I1" s="437"/>
      <c r="K1" s="364" t="s">
        <v>2</v>
      </c>
      <c r="L1" s="436" t="s">
        <v>202</v>
      </c>
      <c r="M1" s="436"/>
      <c r="N1" s="436"/>
      <c r="O1" s="435" t="s">
        <v>4</v>
      </c>
      <c r="P1" s="435"/>
      <c r="Q1" s="434">
        <v>42811</v>
      </c>
      <c r="R1" s="434"/>
      <c r="S1" s="434"/>
    </row>
    <row r="2" spans="2:3" ht="6" customHeight="1" thickBot="1">
      <c r="B2" s="433"/>
      <c r="C2" s="433"/>
    </row>
    <row r="3" spans="1:19" ht="19.5" customHeight="1" thickBot="1">
      <c r="A3" s="432" t="s">
        <v>5</v>
      </c>
      <c r="B3" s="431" t="s">
        <v>201</v>
      </c>
      <c r="C3" s="431"/>
      <c r="D3" s="431"/>
      <c r="E3" s="431"/>
      <c r="F3" s="431"/>
      <c r="G3" s="431"/>
      <c r="H3" s="431"/>
      <c r="I3" s="431"/>
      <c r="K3" s="432" t="s">
        <v>7</v>
      </c>
      <c r="L3" s="431" t="s">
        <v>200</v>
      </c>
      <c r="M3" s="431"/>
      <c r="N3" s="431"/>
      <c r="O3" s="431"/>
      <c r="P3" s="431"/>
      <c r="Q3" s="431"/>
      <c r="R3" s="431"/>
      <c r="S3" s="431"/>
    </row>
    <row r="4" ht="4.5" customHeight="1" thickBot="1"/>
    <row r="5" spans="1:19" ht="12.75" customHeight="1" thickBot="1">
      <c r="A5" s="430" t="s">
        <v>9</v>
      </c>
      <c r="B5" s="430"/>
      <c r="C5" s="426" t="s">
        <v>10</v>
      </c>
      <c r="D5" s="429" t="s">
        <v>11</v>
      </c>
      <c r="E5" s="429"/>
      <c r="F5" s="429"/>
      <c r="G5" s="429"/>
      <c r="H5" s="428" t="s">
        <v>12</v>
      </c>
      <c r="I5" s="428"/>
      <c r="K5" s="430" t="s">
        <v>9</v>
      </c>
      <c r="L5" s="430"/>
      <c r="M5" s="426" t="s">
        <v>10</v>
      </c>
      <c r="N5" s="429" t="s">
        <v>11</v>
      </c>
      <c r="O5" s="429"/>
      <c r="P5" s="429"/>
      <c r="Q5" s="429"/>
      <c r="R5" s="428" t="s">
        <v>12</v>
      </c>
      <c r="S5" s="428"/>
    </row>
    <row r="6" spans="1:19" ht="12.75" customHeight="1" thickBot="1">
      <c r="A6" s="427" t="s">
        <v>13</v>
      </c>
      <c r="B6" s="427"/>
      <c r="C6" s="426"/>
      <c r="D6" s="425" t="s">
        <v>14</v>
      </c>
      <c r="E6" s="424" t="s">
        <v>15</v>
      </c>
      <c r="F6" s="424" t="s">
        <v>16</v>
      </c>
      <c r="G6" s="423" t="s">
        <v>17</v>
      </c>
      <c r="H6" s="422" t="s">
        <v>18</v>
      </c>
      <c r="I6" s="421" t="s">
        <v>19</v>
      </c>
      <c r="K6" s="427" t="s">
        <v>13</v>
      </c>
      <c r="L6" s="427"/>
      <c r="M6" s="426"/>
      <c r="N6" s="425" t="s">
        <v>14</v>
      </c>
      <c r="O6" s="424" t="s">
        <v>15</v>
      </c>
      <c r="P6" s="424" t="s">
        <v>16</v>
      </c>
      <c r="Q6" s="423" t="s">
        <v>17</v>
      </c>
      <c r="R6" s="422" t="s">
        <v>18</v>
      </c>
      <c r="S6" s="421" t="s">
        <v>19</v>
      </c>
    </row>
    <row r="7" spans="1:12" ht="4.5" customHeight="1" thickBot="1">
      <c r="A7" s="420"/>
      <c r="B7" s="420"/>
      <c r="K7" s="420"/>
      <c r="L7" s="420"/>
    </row>
    <row r="8" spans="1:19" ht="12.75" customHeight="1" thickBot="1">
      <c r="A8" s="404" t="s">
        <v>199</v>
      </c>
      <c r="B8" s="404"/>
      <c r="C8" s="409">
        <v>1</v>
      </c>
      <c r="D8" s="408">
        <v>144</v>
      </c>
      <c r="E8" s="407">
        <f>231-144</f>
        <v>87</v>
      </c>
      <c r="F8" s="407">
        <v>0</v>
      </c>
      <c r="G8" s="406">
        <f>IF(AND(ISBLANK(D8),ISBLANK(E8)),"",D8+E8)</f>
        <v>231</v>
      </c>
      <c r="H8" s="405">
        <f>IF(OR(ISNUMBER($G8),ISNUMBER($Q8)),(SIGN(N($G8)-N($Q8))+1)/2,"")</f>
        <v>1</v>
      </c>
      <c r="I8" s="398"/>
      <c r="K8" s="404" t="s">
        <v>198</v>
      </c>
      <c r="L8" s="404"/>
      <c r="M8" s="409">
        <v>1</v>
      </c>
      <c r="N8" s="408">
        <v>140</v>
      </c>
      <c r="O8" s="407">
        <f>201-140</f>
        <v>61</v>
      </c>
      <c r="P8" s="407">
        <v>6</v>
      </c>
      <c r="Q8" s="406">
        <f>IF(AND(ISBLANK(N8),ISBLANK(O8)),"",N8+O8)</f>
        <v>201</v>
      </c>
      <c r="R8" s="405">
        <f>IF(ISNUMBER($H8),1-$H8,"")</f>
        <v>0</v>
      </c>
      <c r="S8" s="398"/>
    </row>
    <row r="9" spans="1:19" ht="12.75" customHeight="1">
      <c r="A9" s="404"/>
      <c r="B9" s="404"/>
      <c r="C9" s="403">
        <v>2</v>
      </c>
      <c r="D9" s="402">
        <v>145</v>
      </c>
      <c r="E9" s="401">
        <f>216-145</f>
        <v>71</v>
      </c>
      <c r="F9" s="401">
        <v>4</v>
      </c>
      <c r="G9" s="400">
        <f>IF(AND(ISBLANK(D9),ISBLANK(E9)),"",D9+E9)</f>
        <v>216</v>
      </c>
      <c r="H9" s="399">
        <f>IF(OR(ISNUMBER($G9),ISNUMBER($Q9)),(SIGN(N($G9)-N($Q9))+1)/2,"")</f>
        <v>1</v>
      </c>
      <c r="I9" s="398"/>
      <c r="K9" s="404"/>
      <c r="L9" s="404"/>
      <c r="M9" s="403">
        <v>2</v>
      </c>
      <c r="N9" s="402">
        <v>147</v>
      </c>
      <c r="O9" s="401">
        <v>62</v>
      </c>
      <c r="P9" s="401">
        <v>3</v>
      </c>
      <c r="Q9" s="400">
        <f>IF(AND(ISBLANK(N9),ISBLANK(O9)),"",N9+O9)</f>
        <v>209</v>
      </c>
      <c r="R9" s="399">
        <f>IF(ISNUMBER($H9),1-$H9,"")</f>
        <v>0</v>
      </c>
      <c r="S9" s="398"/>
    </row>
    <row r="10" spans="1:19" ht="12.75" customHeight="1" thickBot="1">
      <c r="A10" s="397" t="s">
        <v>91</v>
      </c>
      <c r="B10" s="397"/>
      <c r="C10" s="403">
        <v>3</v>
      </c>
      <c r="D10" s="402"/>
      <c r="E10" s="401"/>
      <c r="F10" s="401"/>
      <c r="G10" s="400">
        <f>IF(AND(ISBLANK(D10),ISBLANK(E10)),"",D10+E10)</f>
      </c>
      <c r="H10" s="399">
        <f>IF(OR(ISNUMBER($G10),ISNUMBER($Q10)),(SIGN(N($G10)-N($Q10))+1)/2,"")</f>
      </c>
      <c r="I10" s="398"/>
      <c r="K10" s="397" t="s">
        <v>197</v>
      </c>
      <c r="L10" s="397"/>
      <c r="M10" s="403">
        <v>3</v>
      </c>
      <c r="N10" s="402"/>
      <c r="O10" s="401"/>
      <c r="P10" s="401"/>
      <c r="Q10" s="400">
        <f>IF(AND(ISBLANK(N10),ISBLANK(O10)),"",N10+O10)</f>
      </c>
      <c r="R10" s="399">
        <f>IF(ISNUMBER($H10),1-$H10,"")</f>
      </c>
      <c r="S10" s="398"/>
    </row>
    <row r="11" spans="1:19" ht="12.75" customHeight="1" thickBot="1">
      <c r="A11" s="397"/>
      <c r="B11" s="397"/>
      <c r="C11" s="396">
        <v>4</v>
      </c>
      <c r="D11" s="395"/>
      <c r="E11" s="394"/>
      <c r="F11" s="394"/>
      <c r="G11" s="393">
        <f>IF(AND(ISBLANK(D11),ISBLANK(E11)),"",D11+E11)</f>
      </c>
      <c r="H11" s="392">
        <f>IF(OR(ISNUMBER($G11),ISNUMBER($Q11)),(SIGN(N($G11)-N($Q11))+1)/2,"")</f>
      </c>
      <c r="I11" s="386">
        <f>IF(ISNUMBER(H12),(SIGN(1000*($H12-$R12)+$G12-$Q12)+1)/2,"")</f>
        <v>1</v>
      </c>
      <c r="K11" s="397"/>
      <c r="L11" s="397"/>
      <c r="M11" s="396">
        <v>4</v>
      </c>
      <c r="N11" s="395"/>
      <c r="O11" s="394"/>
      <c r="P11" s="394"/>
      <c r="Q11" s="393">
        <f>IF(AND(ISBLANK(N11),ISBLANK(O11)),"",N11+O11)</f>
      </c>
      <c r="R11" s="392">
        <f>IF(ISNUMBER($H11),1-$H11,"")</f>
      </c>
      <c r="S11" s="386">
        <f>IF(ISNUMBER($I11),1-$I11,"")</f>
        <v>0</v>
      </c>
    </row>
    <row r="12" spans="1:19" ht="15.75" customHeight="1" thickBot="1">
      <c r="A12" s="391">
        <v>22237</v>
      </c>
      <c r="B12" s="391"/>
      <c r="C12" s="390" t="s">
        <v>17</v>
      </c>
      <c r="D12" s="387">
        <f>IF(ISNUMBER($G12),SUM(D8:D11),"")</f>
        <v>289</v>
      </c>
      <c r="E12" s="389">
        <f>IF(ISNUMBER($G12),SUM(E8:E11),"")</f>
        <v>158</v>
      </c>
      <c r="F12" s="389">
        <f>IF(ISNUMBER($G12),SUM(F8:F11),"")</f>
        <v>4</v>
      </c>
      <c r="G12" s="388">
        <f>IF(SUM($G8:$G11)+SUM($Q8:$Q11)&gt;0,SUM(G8:G11),"")</f>
        <v>447</v>
      </c>
      <c r="H12" s="387">
        <f>IF(ISNUMBER($G12),SUM(H8:H11),"")</f>
        <v>2</v>
      </c>
      <c r="I12" s="386"/>
      <c r="K12" s="391">
        <v>15102</v>
      </c>
      <c r="L12" s="391"/>
      <c r="M12" s="390" t="s">
        <v>17</v>
      </c>
      <c r="N12" s="387">
        <f>IF(ISNUMBER($G12),SUM(N8:N11),"")</f>
        <v>287</v>
      </c>
      <c r="O12" s="389">
        <f>IF(ISNUMBER($G12),SUM(O8:O11),"")</f>
        <v>123</v>
      </c>
      <c r="P12" s="389">
        <f>IF(ISNUMBER($G12),SUM(P8:P11),"")</f>
        <v>9</v>
      </c>
      <c r="Q12" s="388">
        <f>IF(SUM($G8:$G11)+SUM($Q8:$Q11)&gt;0,SUM(Q8:Q11),"")</f>
        <v>410</v>
      </c>
      <c r="R12" s="387">
        <f>IF(ISNUMBER($G12),SUM(R8:R11),"")</f>
        <v>0</v>
      </c>
      <c r="S12" s="386"/>
    </row>
    <row r="13" spans="1:19" ht="12.75" customHeight="1" thickBot="1">
      <c r="A13" s="404" t="s">
        <v>196</v>
      </c>
      <c r="B13" s="404"/>
      <c r="C13" s="409">
        <v>1</v>
      </c>
      <c r="D13" s="408">
        <v>151</v>
      </c>
      <c r="E13" s="407">
        <f>213-151</f>
        <v>62</v>
      </c>
      <c r="F13" s="407">
        <v>4</v>
      </c>
      <c r="G13" s="406">
        <f>IF(AND(ISBLANK(D13),ISBLANK(E13)),"",D13+E13)</f>
        <v>213</v>
      </c>
      <c r="H13" s="405">
        <f>IF(OR(ISNUMBER($G13),ISNUMBER($Q13)),(SIGN(N($G13)-N($Q13))+1)/2,"")</f>
        <v>0</v>
      </c>
      <c r="I13" s="398"/>
      <c r="K13" s="404" t="s">
        <v>194</v>
      </c>
      <c r="L13" s="404"/>
      <c r="M13" s="409">
        <v>1</v>
      </c>
      <c r="N13" s="408">
        <v>150</v>
      </c>
      <c r="O13" s="407">
        <f>229-150</f>
        <v>79</v>
      </c>
      <c r="P13" s="407">
        <v>0</v>
      </c>
      <c r="Q13" s="406">
        <f>IF(AND(ISBLANK(N13),ISBLANK(O13)),"",N13+O13)</f>
        <v>229</v>
      </c>
      <c r="R13" s="405">
        <f>IF(ISNUMBER($H13),1-$H13,"")</f>
        <v>1</v>
      </c>
      <c r="S13" s="398"/>
    </row>
    <row r="14" spans="1:19" ht="12.75" customHeight="1">
      <c r="A14" s="404"/>
      <c r="B14" s="404"/>
      <c r="C14" s="403">
        <v>2</v>
      </c>
      <c r="D14" s="402">
        <v>149</v>
      </c>
      <c r="E14" s="401">
        <f>193-149</f>
        <v>44</v>
      </c>
      <c r="F14" s="401">
        <v>6</v>
      </c>
      <c r="G14" s="400">
        <f>IF(AND(ISBLANK(D14),ISBLANK(E14)),"",D14+E14)</f>
        <v>193</v>
      </c>
      <c r="H14" s="399">
        <f>IF(OR(ISNUMBER($G14),ISNUMBER($Q14)),(SIGN(N($G14)-N($Q14))+1)/2,"")</f>
        <v>0</v>
      </c>
      <c r="I14" s="398"/>
      <c r="K14" s="404"/>
      <c r="L14" s="404"/>
      <c r="M14" s="403">
        <v>2</v>
      </c>
      <c r="N14" s="402">
        <v>147</v>
      </c>
      <c r="O14" s="401">
        <f>218-147</f>
        <v>71</v>
      </c>
      <c r="P14" s="401">
        <v>4</v>
      </c>
      <c r="Q14" s="400">
        <f>IF(AND(ISBLANK(N14),ISBLANK(O14)),"",N14+O14)</f>
        <v>218</v>
      </c>
      <c r="R14" s="399">
        <f>IF(ISNUMBER($H14),1-$H14,"")</f>
        <v>1</v>
      </c>
      <c r="S14" s="398"/>
    </row>
    <row r="15" spans="1:19" ht="12.75" customHeight="1" thickBot="1">
      <c r="A15" s="397" t="s">
        <v>79</v>
      </c>
      <c r="B15" s="397"/>
      <c r="C15" s="403">
        <v>3</v>
      </c>
      <c r="D15" s="402"/>
      <c r="E15" s="401"/>
      <c r="F15" s="401"/>
      <c r="G15" s="400">
        <f>IF(AND(ISBLANK(D15),ISBLANK(E15)),"",D15+E15)</f>
      </c>
      <c r="H15" s="399">
        <f>IF(OR(ISNUMBER($G15),ISNUMBER($Q15)),(SIGN(N($G15)-N($Q15))+1)/2,"")</f>
      </c>
      <c r="I15" s="398"/>
      <c r="K15" s="397" t="s">
        <v>123</v>
      </c>
      <c r="L15" s="397"/>
      <c r="M15" s="403">
        <v>3</v>
      </c>
      <c r="N15" s="402"/>
      <c r="O15" s="401"/>
      <c r="P15" s="401"/>
      <c r="Q15" s="400">
        <f>IF(AND(ISBLANK(N15),ISBLANK(O15)),"",N15+O15)</f>
      </c>
      <c r="R15" s="399">
        <f>IF(ISNUMBER($H15),1-$H15,"")</f>
      </c>
      <c r="S15" s="398"/>
    </row>
    <row r="16" spans="1:19" ht="12.75" customHeight="1" thickBot="1">
      <c r="A16" s="397"/>
      <c r="B16" s="397"/>
      <c r="C16" s="396">
        <v>4</v>
      </c>
      <c r="D16" s="395"/>
      <c r="E16" s="394"/>
      <c r="F16" s="394"/>
      <c r="G16" s="393">
        <f>IF(AND(ISBLANK(D16),ISBLANK(E16)),"",D16+E16)</f>
      </c>
      <c r="H16" s="392">
        <f>IF(OR(ISNUMBER($G16),ISNUMBER($Q16)),(SIGN(N($G16)-N($Q16))+1)/2,"")</f>
      </c>
      <c r="I16" s="386">
        <f>IF(ISNUMBER(H17),(SIGN(1000*($H17-$R17)+$G17-$Q17)+1)/2,"")</f>
        <v>0</v>
      </c>
      <c r="K16" s="397"/>
      <c r="L16" s="397"/>
      <c r="M16" s="396">
        <v>4</v>
      </c>
      <c r="N16" s="395"/>
      <c r="O16" s="394"/>
      <c r="P16" s="394"/>
      <c r="Q16" s="393">
        <f>IF(AND(ISBLANK(N16),ISBLANK(O16)),"",N16+O16)</f>
      </c>
      <c r="R16" s="392">
        <f>IF(ISNUMBER($H16),1-$H16,"")</f>
      </c>
      <c r="S16" s="386">
        <f>IF(ISNUMBER($I16),1-$I16,"")</f>
        <v>1</v>
      </c>
    </row>
    <row r="17" spans="1:19" ht="15.75" customHeight="1" thickBot="1">
      <c r="A17" s="391">
        <v>5242</v>
      </c>
      <c r="B17" s="391"/>
      <c r="C17" s="390" t="s">
        <v>17</v>
      </c>
      <c r="D17" s="387">
        <f>IF(ISNUMBER($G17),SUM(D13:D16),"")</f>
        <v>300</v>
      </c>
      <c r="E17" s="389">
        <f>IF(ISNUMBER($G17),SUM(E13:E16),"")</f>
        <v>106</v>
      </c>
      <c r="F17" s="389">
        <f>IF(ISNUMBER($G17),SUM(F13:F16),"")</f>
        <v>10</v>
      </c>
      <c r="G17" s="388">
        <f>IF(SUM($G13:$G16)+SUM($Q13:$Q16)&gt;0,SUM(G13:G16),"")</f>
        <v>406</v>
      </c>
      <c r="H17" s="387">
        <f>IF(ISNUMBER($G17),SUM(H13:H16),"")</f>
        <v>0</v>
      </c>
      <c r="I17" s="386"/>
      <c r="K17" s="391">
        <v>18550</v>
      </c>
      <c r="L17" s="391"/>
      <c r="M17" s="390" t="s">
        <v>17</v>
      </c>
      <c r="N17" s="387">
        <f>IF(ISNUMBER($G17),SUM(N13:N16),"")</f>
        <v>297</v>
      </c>
      <c r="O17" s="389">
        <f>IF(ISNUMBER($G17),SUM(O13:O16),"")</f>
        <v>150</v>
      </c>
      <c r="P17" s="389">
        <f>IF(ISNUMBER($G17),SUM(P13:P16),"")</f>
        <v>4</v>
      </c>
      <c r="Q17" s="388">
        <f>IF(SUM($G13:$G16)+SUM($Q13:$Q16)&gt;0,SUM(Q13:Q16),"")</f>
        <v>447</v>
      </c>
      <c r="R17" s="387">
        <f>IF(ISNUMBER($G17),SUM(R13:R16),"")</f>
        <v>2</v>
      </c>
      <c r="S17" s="386"/>
    </row>
    <row r="18" spans="1:19" ht="12.75" customHeight="1" thickBot="1">
      <c r="A18" s="404" t="s">
        <v>195</v>
      </c>
      <c r="B18" s="404"/>
      <c r="C18" s="409">
        <v>1</v>
      </c>
      <c r="D18" s="408">
        <v>141</v>
      </c>
      <c r="E18" s="407">
        <f>195-141</f>
        <v>54</v>
      </c>
      <c r="F18" s="407">
        <v>5</v>
      </c>
      <c r="G18" s="406">
        <f>IF(AND(ISBLANK(D18),ISBLANK(E18)),"",D18+E18)</f>
        <v>195</v>
      </c>
      <c r="H18" s="405">
        <f>IF(OR(ISNUMBER($G18),ISNUMBER($Q18)),(SIGN(N($G18)-N($Q18))+1)/2,"")</f>
        <v>1</v>
      </c>
      <c r="I18" s="398"/>
      <c r="K18" s="404" t="s">
        <v>194</v>
      </c>
      <c r="L18" s="404"/>
      <c r="M18" s="409">
        <v>1</v>
      </c>
      <c r="N18" s="408">
        <v>124</v>
      </c>
      <c r="O18" s="407">
        <f>176-124</f>
        <v>52</v>
      </c>
      <c r="P18" s="407">
        <v>5</v>
      </c>
      <c r="Q18" s="406">
        <f>IF(AND(ISBLANK(N18),ISBLANK(O18)),"",N18+O18)</f>
        <v>176</v>
      </c>
      <c r="R18" s="405">
        <f>IF(ISNUMBER($H18),1-$H18,"")</f>
        <v>0</v>
      </c>
      <c r="S18" s="398"/>
    </row>
    <row r="19" spans="1:19" ht="12.75" customHeight="1">
      <c r="A19" s="404"/>
      <c r="B19" s="404"/>
      <c r="C19" s="403">
        <v>2</v>
      </c>
      <c r="D19" s="402">
        <v>139</v>
      </c>
      <c r="E19" s="401">
        <f>200-139</f>
        <v>61</v>
      </c>
      <c r="F19" s="401">
        <v>4</v>
      </c>
      <c r="G19" s="400">
        <f>IF(AND(ISBLANK(D19),ISBLANK(E19)),"",D19+E19)</f>
        <v>200</v>
      </c>
      <c r="H19" s="399">
        <f>IF(OR(ISNUMBER($G19),ISNUMBER($Q19)),(SIGN(N($G19)-N($Q19))+1)/2,"")</f>
        <v>1</v>
      </c>
      <c r="I19" s="398"/>
      <c r="K19" s="404"/>
      <c r="L19" s="404"/>
      <c r="M19" s="403">
        <v>2</v>
      </c>
      <c r="N19" s="402">
        <v>134</v>
      </c>
      <c r="O19" s="401">
        <f>187-134</f>
        <v>53</v>
      </c>
      <c r="P19" s="401">
        <v>8</v>
      </c>
      <c r="Q19" s="400">
        <f>IF(AND(ISBLANK(N19),ISBLANK(O19)),"",N19+O19)</f>
        <v>187</v>
      </c>
      <c r="R19" s="399">
        <f>IF(ISNUMBER($H19),1-$H19,"")</f>
        <v>0</v>
      </c>
      <c r="S19" s="398"/>
    </row>
    <row r="20" spans="1:19" ht="12.75" customHeight="1" thickBot="1">
      <c r="A20" s="397" t="s">
        <v>117</v>
      </c>
      <c r="B20" s="397"/>
      <c r="C20" s="403">
        <v>3</v>
      </c>
      <c r="D20" s="402"/>
      <c r="E20" s="401"/>
      <c r="F20" s="401"/>
      <c r="G20" s="400">
        <f>IF(AND(ISBLANK(D20),ISBLANK(E20)),"",D20+E20)</f>
      </c>
      <c r="H20" s="399">
        <f>IF(OR(ISNUMBER($G20),ISNUMBER($Q20)),(SIGN(N($G20)-N($Q20))+1)/2,"")</f>
      </c>
      <c r="I20" s="398"/>
      <c r="K20" s="397" t="s">
        <v>162</v>
      </c>
      <c r="L20" s="397"/>
      <c r="M20" s="403">
        <v>3</v>
      </c>
      <c r="N20" s="402"/>
      <c r="O20" s="401"/>
      <c r="P20" s="401"/>
      <c r="Q20" s="400">
        <f>IF(AND(ISBLANK(N20),ISBLANK(O20)),"",N20+O20)</f>
      </c>
      <c r="R20" s="399">
        <f>IF(ISNUMBER($H20),1-$H20,"")</f>
      </c>
      <c r="S20" s="398"/>
    </row>
    <row r="21" spans="1:19" ht="12.75" customHeight="1" thickBot="1">
      <c r="A21" s="397"/>
      <c r="B21" s="397"/>
      <c r="C21" s="396">
        <v>4</v>
      </c>
      <c r="D21" s="395"/>
      <c r="E21" s="394"/>
      <c r="F21" s="394"/>
      <c r="G21" s="393">
        <f>IF(AND(ISBLANK(D21),ISBLANK(E21)),"",D21+E21)</f>
      </c>
      <c r="H21" s="392">
        <f>IF(OR(ISNUMBER($G21),ISNUMBER($Q21)),(SIGN(N($G21)-N($Q21))+1)/2,"")</f>
      </c>
      <c r="I21" s="386">
        <f>IF(ISNUMBER(H22),(SIGN(1000*($H22-$R22)+$G22-$Q22)+1)/2,"")</f>
        <v>1</v>
      </c>
      <c r="K21" s="397"/>
      <c r="L21" s="397"/>
      <c r="M21" s="396">
        <v>4</v>
      </c>
      <c r="N21" s="395"/>
      <c r="O21" s="394"/>
      <c r="P21" s="394"/>
      <c r="Q21" s="393">
        <f>IF(AND(ISBLANK(N21),ISBLANK(O21)),"",N21+O21)</f>
      </c>
      <c r="R21" s="392">
        <f>IF(ISNUMBER($H21),1-$H21,"")</f>
      </c>
      <c r="S21" s="386">
        <f>IF(ISNUMBER($I21),1-$I21,"")</f>
        <v>0</v>
      </c>
    </row>
    <row r="22" spans="1:19" ht="15.75" customHeight="1" thickBot="1">
      <c r="A22" s="391">
        <v>23037</v>
      </c>
      <c r="B22" s="391"/>
      <c r="C22" s="390" t="s">
        <v>17</v>
      </c>
      <c r="D22" s="387">
        <f>IF(ISNUMBER($G22),SUM(D18:D21),"")</f>
        <v>280</v>
      </c>
      <c r="E22" s="389">
        <f>IF(ISNUMBER($G22),SUM(E18:E21),"")</f>
        <v>115</v>
      </c>
      <c r="F22" s="389">
        <f>IF(ISNUMBER($G22),SUM(F18:F21),"")</f>
        <v>9</v>
      </c>
      <c r="G22" s="388">
        <f>IF(SUM($G18:$G21)+SUM($Q18:$Q21)&gt;0,SUM(G18:G21),"")</f>
        <v>395</v>
      </c>
      <c r="H22" s="387">
        <f>IF(ISNUMBER($G22),SUM(H18:H21),"")</f>
        <v>2</v>
      </c>
      <c r="I22" s="386"/>
      <c r="K22" s="391">
        <v>19250</v>
      </c>
      <c r="L22" s="391"/>
      <c r="M22" s="390" t="s">
        <v>17</v>
      </c>
      <c r="N22" s="387">
        <f>IF(ISNUMBER($G22),SUM(N18:N21),"")</f>
        <v>258</v>
      </c>
      <c r="O22" s="389">
        <f>IF(ISNUMBER($G22),SUM(O18:O21),"")</f>
        <v>105</v>
      </c>
      <c r="P22" s="389">
        <f>IF(ISNUMBER($G22),SUM(P18:P21),"")</f>
        <v>13</v>
      </c>
      <c r="Q22" s="388">
        <f>IF(SUM($G18:$G21)+SUM($Q18:$Q21)&gt;0,SUM(Q18:Q21),"")</f>
        <v>363</v>
      </c>
      <c r="R22" s="387">
        <f>IF(ISNUMBER($G22),SUM(R18:R21),"")</f>
        <v>0</v>
      </c>
      <c r="S22" s="386"/>
    </row>
    <row r="23" spans="1:19" ht="12.75" customHeight="1" thickBot="1">
      <c r="A23" s="419" t="s">
        <v>193</v>
      </c>
      <c r="B23" s="418"/>
      <c r="C23" s="409">
        <v>1</v>
      </c>
      <c r="D23" s="408">
        <v>141</v>
      </c>
      <c r="E23" s="407">
        <f>219-141</f>
        <v>78</v>
      </c>
      <c r="F23" s="407">
        <v>1</v>
      </c>
      <c r="G23" s="406">
        <f>IF(AND(ISBLANK(D23),ISBLANK(E23)),"",D23+E23)</f>
        <v>219</v>
      </c>
      <c r="H23" s="405">
        <f>IF(OR(ISNUMBER($G23),ISNUMBER($Q23)),(SIGN(N($G23)-N($Q23))+1)/2,"")</f>
        <v>1</v>
      </c>
      <c r="I23" s="398"/>
      <c r="K23" s="404" t="s">
        <v>192</v>
      </c>
      <c r="L23" s="404"/>
      <c r="M23" s="409">
        <v>1</v>
      </c>
      <c r="N23" s="408">
        <v>155</v>
      </c>
      <c r="O23" s="407">
        <f>217-155</f>
        <v>62</v>
      </c>
      <c r="P23" s="407">
        <v>2</v>
      </c>
      <c r="Q23" s="406">
        <f>IF(AND(ISBLANK(N23),ISBLANK(O23)),"",N23+O23)</f>
        <v>217</v>
      </c>
      <c r="R23" s="405">
        <f>IF(ISNUMBER($H23),1-$H23,"")</f>
        <v>0</v>
      </c>
      <c r="S23" s="398"/>
    </row>
    <row r="24" spans="1:19" ht="12.75" customHeight="1">
      <c r="A24" s="417"/>
      <c r="B24" s="416"/>
      <c r="C24" s="403">
        <v>2</v>
      </c>
      <c r="D24" s="402">
        <v>137</v>
      </c>
      <c r="E24" s="401">
        <f>200-137</f>
        <v>63</v>
      </c>
      <c r="F24" s="401">
        <v>2</v>
      </c>
      <c r="G24" s="400">
        <f>IF(AND(ISBLANK(D24),ISBLANK(E24)),"",D24+E24)</f>
        <v>200</v>
      </c>
      <c r="H24" s="399">
        <f>IF(OR(ISNUMBER($G24),ISNUMBER($Q24)),(SIGN(N($G24)-N($Q24))+1)/2,"")</f>
        <v>0</v>
      </c>
      <c r="I24" s="398"/>
      <c r="K24" s="404"/>
      <c r="L24" s="404"/>
      <c r="M24" s="403">
        <v>2</v>
      </c>
      <c r="N24" s="402">
        <v>160</v>
      </c>
      <c r="O24" s="401">
        <v>61</v>
      </c>
      <c r="P24" s="401">
        <v>4</v>
      </c>
      <c r="Q24" s="400">
        <f>IF(AND(ISBLANK(N24),ISBLANK(O24)),"",N24+O24)</f>
        <v>221</v>
      </c>
      <c r="R24" s="399">
        <f>IF(ISNUMBER($H24),1-$H24,"")</f>
        <v>1</v>
      </c>
      <c r="S24" s="398"/>
    </row>
    <row r="25" spans="1:19" ht="12.75" customHeight="1" thickBot="1">
      <c r="A25" s="415" t="s">
        <v>35</v>
      </c>
      <c r="B25" s="414"/>
      <c r="C25" s="403">
        <v>3</v>
      </c>
      <c r="D25" s="402"/>
      <c r="E25" s="401"/>
      <c r="F25" s="401"/>
      <c r="G25" s="400">
        <f>IF(AND(ISBLANK(D25),ISBLANK(E25)),"",D25+E25)</f>
      </c>
      <c r="H25" s="399">
        <f>IF(OR(ISNUMBER($G25),ISNUMBER($Q25)),(SIGN(N($G25)-N($Q25))+1)/2,"")</f>
      </c>
      <c r="I25" s="398"/>
      <c r="K25" s="397" t="s">
        <v>34</v>
      </c>
      <c r="L25" s="397"/>
      <c r="M25" s="403">
        <v>3</v>
      </c>
      <c r="N25" s="402"/>
      <c r="O25" s="401"/>
      <c r="P25" s="401"/>
      <c r="Q25" s="400">
        <f>IF(AND(ISBLANK(N25),ISBLANK(O25)),"",N25+O25)</f>
      </c>
      <c r="R25" s="399">
        <f>IF(ISNUMBER($H25),1-$H25,"")</f>
      </c>
      <c r="S25" s="398"/>
    </row>
    <row r="26" spans="1:19" ht="12.75" customHeight="1" thickBot="1">
      <c r="A26" s="413"/>
      <c r="B26" s="412"/>
      <c r="C26" s="396">
        <v>4</v>
      </c>
      <c r="D26" s="395"/>
      <c r="E26" s="394"/>
      <c r="F26" s="394"/>
      <c r="G26" s="393">
        <f>IF(AND(ISBLANK(D26),ISBLANK(E26)),"",D26+E26)</f>
      </c>
      <c r="H26" s="392">
        <f>IF(OR(ISNUMBER($G26),ISNUMBER($Q26)),(SIGN(N($G26)-N($Q26))+1)/2,"")</f>
      </c>
      <c r="I26" s="386">
        <f>IF(ISNUMBER(H27),(SIGN(1000*($H27-$R27)+$G27-$Q27)+1)/2,"")</f>
        <v>0</v>
      </c>
      <c r="K26" s="397"/>
      <c r="L26" s="397"/>
      <c r="M26" s="396">
        <v>4</v>
      </c>
      <c r="N26" s="395"/>
      <c r="O26" s="394"/>
      <c r="P26" s="394"/>
      <c r="Q26" s="393">
        <f>IF(AND(ISBLANK(N26),ISBLANK(O26)),"",N26+O26)</f>
      </c>
      <c r="R26" s="392">
        <f>IF(ISNUMBER($H26),1-$H26,"")</f>
      </c>
      <c r="S26" s="386">
        <f>IF(ISNUMBER($I26),1-$I26,"")</f>
        <v>1</v>
      </c>
    </row>
    <row r="27" spans="1:19" ht="15.75" customHeight="1" thickBot="1">
      <c r="A27" s="411">
        <v>1631</v>
      </c>
      <c r="B27" s="410"/>
      <c r="C27" s="390" t="s">
        <v>17</v>
      </c>
      <c r="D27" s="387">
        <f>IF(ISNUMBER($G27),SUM(D23:D26),"")</f>
        <v>278</v>
      </c>
      <c r="E27" s="389">
        <f>IF(ISNUMBER($G27),SUM(E23:E26),"")</f>
        <v>141</v>
      </c>
      <c r="F27" s="389">
        <f>IF(ISNUMBER($G27),SUM(F23:F26),"")</f>
        <v>3</v>
      </c>
      <c r="G27" s="388">
        <f>IF(SUM($G23:$G26)+SUM($Q23:$Q26)&gt;0,SUM(G23:G26),"")</f>
        <v>419</v>
      </c>
      <c r="H27" s="387">
        <f>IF(ISNUMBER($G27),SUM(H23:H26),"")</f>
        <v>1</v>
      </c>
      <c r="I27" s="386"/>
      <c r="K27" s="391">
        <v>20909</v>
      </c>
      <c r="L27" s="391"/>
      <c r="M27" s="390" t="s">
        <v>17</v>
      </c>
      <c r="N27" s="387">
        <f>IF(ISNUMBER($G27),SUM(N23:N26),"")</f>
        <v>315</v>
      </c>
      <c r="O27" s="389">
        <f>IF(ISNUMBER($G27),SUM(O23:O26),"")</f>
        <v>123</v>
      </c>
      <c r="P27" s="389">
        <f>IF(ISNUMBER($G27),SUM(P23:P26),"")</f>
        <v>6</v>
      </c>
      <c r="Q27" s="388">
        <f>IF(SUM($G23:$G26)+SUM($Q23:$Q26)&gt;0,SUM(Q23:Q26),"")</f>
        <v>438</v>
      </c>
      <c r="R27" s="387">
        <f>IF(ISNUMBER($G27),SUM(R23:R26),"")</f>
        <v>1</v>
      </c>
      <c r="S27" s="386"/>
    </row>
    <row r="28" spans="1:19" ht="12.75" customHeight="1" thickBot="1">
      <c r="A28" s="404" t="s">
        <v>191</v>
      </c>
      <c r="B28" s="404"/>
      <c r="C28" s="409">
        <v>1</v>
      </c>
      <c r="D28" s="408">
        <v>139</v>
      </c>
      <c r="E28" s="407">
        <f>192-139</f>
        <v>53</v>
      </c>
      <c r="F28" s="407">
        <v>3</v>
      </c>
      <c r="G28" s="406">
        <f>IF(AND(ISBLANK(D28),ISBLANK(E28)),"",D28+E28)</f>
        <v>192</v>
      </c>
      <c r="H28" s="405">
        <f>IF(OR(ISNUMBER($G28),ISNUMBER($Q28)),(SIGN(N($G28)-N($Q28))+1)/2,"")</f>
        <v>0</v>
      </c>
      <c r="I28" s="398"/>
      <c r="K28" s="404" t="s">
        <v>190</v>
      </c>
      <c r="L28" s="404"/>
      <c r="M28" s="409">
        <v>1</v>
      </c>
      <c r="N28" s="408">
        <v>131</v>
      </c>
      <c r="O28" s="407">
        <f>211-131</f>
        <v>80</v>
      </c>
      <c r="P28" s="407">
        <v>1</v>
      </c>
      <c r="Q28" s="406">
        <f>IF(AND(ISBLANK(N28),ISBLANK(O28)),"",N28+O28)</f>
        <v>211</v>
      </c>
      <c r="R28" s="405">
        <f>IF(ISNUMBER($H28),1-$H28,"")</f>
        <v>1</v>
      </c>
      <c r="S28" s="398"/>
    </row>
    <row r="29" spans="1:19" ht="12.75" customHeight="1">
      <c r="A29" s="404"/>
      <c r="B29" s="404"/>
      <c r="C29" s="403">
        <v>2</v>
      </c>
      <c r="D29" s="402">
        <v>139</v>
      </c>
      <c r="E29" s="401">
        <f>201-139</f>
        <v>62</v>
      </c>
      <c r="F29" s="401">
        <v>2</v>
      </c>
      <c r="G29" s="400">
        <f>IF(AND(ISBLANK(D29),ISBLANK(E29)),"",D29+E29)</f>
        <v>201</v>
      </c>
      <c r="H29" s="399">
        <f>IF(OR(ISNUMBER($G29),ISNUMBER($Q29)),(SIGN(N($G29)-N($Q29))+1)/2,"")</f>
        <v>0</v>
      </c>
      <c r="I29" s="398"/>
      <c r="K29" s="404"/>
      <c r="L29" s="404"/>
      <c r="M29" s="403">
        <v>2</v>
      </c>
      <c r="N29" s="402">
        <v>146</v>
      </c>
      <c r="O29" s="401">
        <f>209-146</f>
        <v>63</v>
      </c>
      <c r="P29" s="401">
        <v>2</v>
      </c>
      <c r="Q29" s="400">
        <f>IF(AND(ISBLANK(N29),ISBLANK(O29)),"",N29+O29)</f>
        <v>209</v>
      </c>
      <c r="R29" s="399">
        <f>IF(ISNUMBER($H29),1-$H29,"")</f>
        <v>1</v>
      </c>
      <c r="S29" s="398"/>
    </row>
    <row r="30" spans="1:19" ht="12.75" customHeight="1" thickBot="1">
      <c r="A30" s="397" t="s">
        <v>113</v>
      </c>
      <c r="B30" s="397"/>
      <c r="C30" s="403">
        <v>3</v>
      </c>
      <c r="D30" s="402"/>
      <c r="E30" s="401"/>
      <c r="F30" s="401"/>
      <c r="G30" s="400">
        <f>IF(AND(ISBLANK(D30),ISBLANK(E30)),"",D30+E30)</f>
      </c>
      <c r="H30" s="399">
        <f>IF(OR(ISNUMBER($G30),ISNUMBER($Q30)),(SIGN(N($G30)-N($Q30))+1)/2,"")</f>
      </c>
      <c r="I30" s="398"/>
      <c r="K30" s="397" t="s">
        <v>189</v>
      </c>
      <c r="L30" s="397"/>
      <c r="M30" s="403">
        <v>3</v>
      </c>
      <c r="N30" s="402"/>
      <c r="O30" s="401"/>
      <c r="P30" s="401"/>
      <c r="Q30" s="400">
        <f>IF(AND(ISBLANK(N30),ISBLANK(O30)),"",N30+O30)</f>
      </c>
      <c r="R30" s="399">
        <f>IF(ISNUMBER($H30),1-$H30,"")</f>
      </c>
      <c r="S30" s="398"/>
    </row>
    <row r="31" spans="1:19" ht="12.75" customHeight="1" thickBot="1">
      <c r="A31" s="397"/>
      <c r="B31" s="397"/>
      <c r="C31" s="396">
        <v>4</v>
      </c>
      <c r="D31" s="395"/>
      <c r="E31" s="394"/>
      <c r="F31" s="394"/>
      <c r="G31" s="393">
        <f>IF(AND(ISBLANK(D31),ISBLANK(E31)),"",D31+E31)</f>
      </c>
      <c r="H31" s="392">
        <f>IF(OR(ISNUMBER($G31),ISNUMBER($Q31)),(SIGN(N($G31)-N($Q31))+1)/2,"")</f>
      </c>
      <c r="I31" s="386">
        <f>IF(ISNUMBER(H32),(SIGN(1000*($H32-$R32)+$G32-$Q32)+1)/2,"")</f>
        <v>0</v>
      </c>
      <c r="K31" s="397"/>
      <c r="L31" s="397"/>
      <c r="M31" s="396">
        <v>4</v>
      </c>
      <c r="N31" s="395"/>
      <c r="O31" s="394"/>
      <c r="P31" s="394"/>
      <c r="Q31" s="393">
        <f>IF(AND(ISBLANK(N31),ISBLANK(O31)),"",N31+O31)</f>
      </c>
      <c r="R31" s="392">
        <f>IF(ISNUMBER($H31),1-$H31,"")</f>
      </c>
      <c r="S31" s="386">
        <f>IF(ISNUMBER($I31),1-$I31,"")</f>
        <v>1</v>
      </c>
    </row>
    <row r="32" spans="1:19" ht="15.75" customHeight="1" thickBot="1">
      <c r="A32" s="391">
        <v>18553</v>
      </c>
      <c r="B32" s="391"/>
      <c r="C32" s="390" t="s">
        <v>17</v>
      </c>
      <c r="D32" s="387">
        <f>IF(ISNUMBER($G32),SUM(D28:D31),"")</f>
        <v>278</v>
      </c>
      <c r="E32" s="389">
        <f>IF(ISNUMBER($G32),SUM(E28:E31),"")</f>
        <v>115</v>
      </c>
      <c r="F32" s="389">
        <f>IF(ISNUMBER($G32),SUM(F28:F31),"")</f>
        <v>5</v>
      </c>
      <c r="G32" s="388">
        <f>IF(SUM($G28:$G31)+SUM($Q28:$Q31)&gt;0,SUM(G28:G31),"")</f>
        <v>393</v>
      </c>
      <c r="H32" s="387">
        <f>IF(ISNUMBER($G32),SUM(H28:H31),"")</f>
        <v>0</v>
      </c>
      <c r="I32" s="386"/>
      <c r="K32" s="391">
        <v>11250</v>
      </c>
      <c r="L32" s="391"/>
      <c r="M32" s="390" t="s">
        <v>17</v>
      </c>
      <c r="N32" s="387">
        <f>IF(ISNUMBER($G32),SUM(N28:N31),"")</f>
        <v>277</v>
      </c>
      <c r="O32" s="389">
        <f>IF(ISNUMBER($G32),SUM(O28:O31),"")</f>
        <v>143</v>
      </c>
      <c r="P32" s="389">
        <f>IF(ISNUMBER($G32),SUM(P28:P31),"")</f>
        <v>3</v>
      </c>
      <c r="Q32" s="388">
        <f>IF(SUM($G28:$G31)+SUM($Q28:$Q31)&gt;0,SUM(Q28:Q31),"")</f>
        <v>420</v>
      </c>
      <c r="R32" s="387">
        <f>IF(ISNUMBER($G32),SUM(R28:R31),"")</f>
        <v>2</v>
      </c>
      <c r="S32" s="386"/>
    </row>
    <row r="33" spans="1:19" ht="12.75" customHeight="1" thickBot="1">
      <c r="A33" s="404" t="s">
        <v>188</v>
      </c>
      <c r="B33" s="404"/>
      <c r="C33" s="409">
        <v>1</v>
      </c>
      <c r="D33" s="408">
        <v>150</v>
      </c>
      <c r="E33" s="407">
        <f>203-150</f>
        <v>53</v>
      </c>
      <c r="F33" s="407">
        <v>2</v>
      </c>
      <c r="G33" s="406">
        <f>IF(AND(ISBLANK(D33),ISBLANK(E33)),"",D33+E33)</f>
        <v>203</v>
      </c>
      <c r="H33" s="405">
        <f>IF(OR(ISNUMBER($G33),ISNUMBER($Q33)),(SIGN(N($G33)-N($Q33))+1)/2,"")</f>
        <v>0</v>
      </c>
      <c r="I33" s="398"/>
      <c r="K33" s="404" t="s">
        <v>25</v>
      </c>
      <c r="L33" s="404"/>
      <c r="M33" s="409">
        <v>1</v>
      </c>
      <c r="N33" s="408">
        <v>144</v>
      </c>
      <c r="O33" s="407">
        <f>215-144</f>
        <v>71</v>
      </c>
      <c r="P33" s="407">
        <v>1</v>
      </c>
      <c r="Q33" s="406">
        <f>IF(AND(ISBLANK(N33),ISBLANK(O33)),"",N33+O33)</f>
        <v>215</v>
      </c>
      <c r="R33" s="405">
        <f>IF(ISNUMBER($H33),1-$H33,"")</f>
        <v>1</v>
      </c>
      <c r="S33" s="398"/>
    </row>
    <row r="34" spans="1:19" ht="12.75" customHeight="1">
      <c r="A34" s="404"/>
      <c r="B34" s="404"/>
      <c r="C34" s="403">
        <v>2</v>
      </c>
      <c r="D34" s="402">
        <v>159</v>
      </c>
      <c r="E34" s="401">
        <f>249-159</f>
        <v>90</v>
      </c>
      <c r="F34" s="401">
        <v>2</v>
      </c>
      <c r="G34" s="400">
        <f>IF(AND(ISBLANK(D34),ISBLANK(E34)),"",D34+E34)</f>
        <v>249</v>
      </c>
      <c r="H34" s="399">
        <f>IF(OR(ISNUMBER($G34),ISNUMBER($Q34)),(SIGN(N($G34)-N($Q34))+1)/2,"")</f>
        <v>1</v>
      </c>
      <c r="I34" s="398"/>
      <c r="K34" s="404"/>
      <c r="L34" s="404"/>
      <c r="M34" s="403">
        <v>2</v>
      </c>
      <c r="N34" s="402">
        <v>153</v>
      </c>
      <c r="O34" s="401">
        <v>63</v>
      </c>
      <c r="P34" s="401">
        <v>0</v>
      </c>
      <c r="Q34" s="400">
        <f>IF(AND(ISBLANK(N34),ISBLANK(O34)),"",N34+O34)</f>
        <v>216</v>
      </c>
      <c r="R34" s="399">
        <f>IF(ISNUMBER($H34),1-$H34,"")</f>
        <v>0</v>
      </c>
      <c r="S34" s="398"/>
    </row>
    <row r="35" spans="1:19" ht="12.75" customHeight="1" thickBot="1">
      <c r="A35" s="397" t="s">
        <v>23</v>
      </c>
      <c r="B35" s="397"/>
      <c r="C35" s="403">
        <v>3</v>
      </c>
      <c r="D35" s="402"/>
      <c r="E35" s="401"/>
      <c r="F35" s="401"/>
      <c r="G35" s="400">
        <f>IF(AND(ISBLANK(D35),ISBLANK(E35)),"",D35+E35)</f>
      </c>
      <c r="H35" s="399">
        <f>IF(OR(ISNUMBER($G35),ISNUMBER($Q35)),(SIGN(N($G35)-N($Q35))+1)/2,"")</f>
      </c>
      <c r="I35" s="398"/>
      <c r="K35" s="397" t="s">
        <v>172</v>
      </c>
      <c r="L35" s="397"/>
      <c r="M35" s="403">
        <v>3</v>
      </c>
      <c r="N35" s="402"/>
      <c r="O35" s="401"/>
      <c r="P35" s="401"/>
      <c r="Q35" s="400">
        <f>IF(AND(ISBLANK(N35),ISBLANK(O35)),"",N35+O35)</f>
      </c>
      <c r="R35" s="399">
        <f>IF(ISNUMBER($H35),1-$H35,"")</f>
      </c>
      <c r="S35" s="398"/>
    </row>
    <row r="36" spans="1:19" ht="12.75" customHeight="1" thickBot="1">
      <c r="A36" s="397"/>
      <c r="B36" s="397"/>
      <c r="C36" s="396">
        <v>4</v>
      </c>
      <c r="D36" s="395"/>
      <c r="E36" s="394"/>
      <c r="F36" s="394"/>
      <c r="G36" s="393">
        <f>IF(AND(ISBLANK(D36),ISBLANK(E36)),"",D36+E36)</f>
      </c>
      <c r="H36" s="392">
        <f>IF(OR(ISNUMBER($G36),ISNUMBER($Q36)),(SIGN(N($G36)-N($Q36))+1)/2,"")</f>
      </c>
      <c r="I36" s="386">
        <f>IF(ISNUMBER(H37),(SIGN(1000*($H37-$R37)+$G37-$Q37)+1)/2,"")</f>
        <v>1</v>
      </c>
      <c r="K36" s="397"/>
      <c r="L36" s="397"/>
      <c r="M36" s="396">
        <v>4</v>
      </c>
      <c r="N36" s="395"/>
      <c r="O36" s="394"/>
      <c r="P36" s="394"/>
      <c r="Q36" s="393">
        <f>IF(AND(ISBLANK(N36),ISBLANK(O36)),"",N36+O36)</f>
      </c>
      <c r="R36" s="392">
        <f>IF(ISNUMBER($H36),1-$H36,"")</f>
      </c>
      <c r="S36" s="386">
        <f>IF(ISNUMBER($I36),1-$I36,"")</f>
        <v>0</v>
      </c>
    </row>
    <row r="37" spans="1:19" ht="15.75" customHeight="1" thickBot="1">
      <c r="A37" s="391">
        <v>1640</v>
      </c>
      <c r="B37" s="391"/>
      <c r="C37" s="390" t="s">
        <v>17</v>
      </c>
      <c r="D37" s="387">
        <f>IF(ISNUMBER($G37),SUM(D33:D36),"")</f>
        <v>309</v>
      </c>
      <c r="E37" s="389">
        <f>IF(ISNUMBER($G37),SUM(E33:E36),"")</f>
        <v>143</v>
      </c>
      <c r="F37" s="389">
        <f>IF(ISNUMBER($G37),SUM(F33:F36),"")</f>
        <v>4</v>
      </c>
      <c r="G37" s="388">
        <f>IF(SUM($G33:$G36)+SUM($Q33:$Q36)&gt;0,SUM(G33:G36),"")</f>
        <v>452</v>
      </c>
      <c r="H37" s="387">
        <f>IF(ISNUMBER($G37),SUM(H33:H36),"")</f>
        <v>1</v>
      </c>
      <c r="I37" s="386"/>
      <c r="K37" s="391">
        <v>12918</v>
      </c>
      <c r="L37" s="391"/>
      <c r="M37" s="390" t="s">
        <v>17</v>
      </c>
      <c r="N37" s="387">
        <f>IF(ISNUMBER($G37),SUM(N33:N36),"")</f>
        <v>297</v>
      </c>
      <c r="O37" s="389">
        <f>IF(ISNUMBER($G37),SUM(O33:O36),"")</f>
        <v>134</v>
      </c>
      <c r="P37" s="389">
        <f>IF(ISNUMBER($G37),SUM(P33:P36),"")</f>
        <v>1</v>
      </c>
      <c r="Q37" s="388">
        <f>IF(SUM($G33:$G36)+SUM($Q33:$Q36)&gt;0,SUM(Q33:Q36),"")</f>
        <v>431</v>
      </c>
      <c r="R37" s="387">
        <f>IF(ISNUMBER($G37),SUM(R33:R36),"")</f>
        <v>1</v>
      </c>
      <c r="S37" s="386"/>
    </row>
    <row r="38" ht="4.5" customHeight="1" thickBot="1"/>
    <row r="39" spans="1:19" ht="19.5" customHeight="1" thickBot="1">
      <c r="A39" s="385"/>
      <c r="B39" s="384"/>
      <c r="C39" s="383" t="s">
        <v>42</v>
      </c>
      <c r="D39" s="382">
        <f>IF(ISNUMBER($G39),SUM(D12,D17,D22,D27,D32,D37),"")</f>
        <v>1734</v>
      </c>
      <c r="E39" s="381">
        <f>IF(ISNUMBER($G39),SUM(E12,E17,E22,E27,E32,E37),"")</f>
        <v>778</v>
      </c>
      <c r="F39" s="381">
        <f>IF(ISNUMBER($G39),SUM(F12,F17,F22,F27,F32,F37),"")</f>
        <v>35</v>
      </c>
      <c r="G39" s="380">
        <f>IF(SUM($G$8:$G$37)+SUM($Q$8:$Q$37)&gt;0,SUM(G12,G17,G22,G27,G32,G37),"")</f>
        <v>2512</v>
      </c>
      <c r="H39" s="379">
        <f>IF(SUM($G$8:$G$37)+SUM($Q$8:$Q$37)&gt;0,SUM(H12,H17,H22,H27,H32,H37),"")</f>
        <v>6</v>
      </c>
      <c r="I39" s="378">
        <f>IF(ISNUMBER($G39),(SIGN($G39-$Q39)+1)/IF(COUNT(I$11,I$16,I$21,I$26,I$31,I$36)&gt;3,1,2),"")</f>
        <v>2</v>
      </c>
      <c r="K39" s="385"/>
      <c r="L39" s="384"/>
      <c r="M39" s="383" t="s">
        <v>42</v>
      </c>
      <c r="N39" s="382">
        <f>IF(ISNUMBER($G39),SUM(N12,N17,N22,N27,N32,N37),"")</f>
        <v>1731</v>
      </c>
      <c r="O39" s="381">
        <f>IF(ISNUMBER($G39),SUM(O12,O17,O22,O27,O32,O37),"")</f>
        <v>778</v>
      </c>
      <c r="P39" s="381">
        <f>IF(ISNUMBER($G39),SUM(P12,P17,P22,P27,P32,P37),"")</f>
        <v>36</v>
      </c>
      <c r="Q39" s="380">
        <f>IF(SUM($G$8:$G$37)+SUM($Q$8:$Q$37)&gt;0,SUM(Q12,Q17,Q22,Q27,Q32,Q37),"")</f>
        <v>2509</v>
      </c>
      <c r="R39" s="379">
        <f>IF(SUM($G$8:$G$37)+SUM($Q$8:$Q$37)&gt;0,SUM(R12,R17,R22,R27,R32,R37),"")</f>
        <v>6</v>
      </c>
      <c r="S39" s="37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70"/>
      <c r="B41" s="372" t="s">
        <v>43</v>
      </c>
      <c r="C41" s="377" t="s">
        <v>187</v>
      </c>
      <c r="D41" s="377"/>
      <c r="E41" s="377"/>
      <c r="G41" s="376" t="s">
        <v>45</v>
      </c>
      <c r="H41" s="376"/>
      <c r="I41" s="375">
        <f>IF(ISNUMBER(I$39),SUM(I11,I16,I21,I26,I31,I36,I39),"")</f>
        <v>5</v>
      </c>
      <c r="K41" s="370"/>
      <c r="L41" s="372" t="s">
        <v>43</v>
      </c>
      <c r="M41" s="377" t="s">
        <v>186</v>
      </c>
      <c r="N41" s="377"/>
      <c r="O41" s="377"/>
      <c r="Q41" s="376" t="s">
        <v>45</v>
      </c>
      <c r="R41" s="376"/>
      <c r="S41" s="375">
        <f>IF(ISNUMBER(S$39),SUM(S11,S16,S21,S26,S31,S36,S39),"")</f>
        <v>3</v>
      </c>
    </row>
    <row r="42" spans="1:19" ht="18" customHeight="1">
      <c r="A42" s="370"/>
      <c r="B42" s="372" t="s">
        <v>47</v>
      </c>
      <c r="C42" s="374"/>
      <c r="D42" s="374"/>
      <c r="E42" s="374"/>
      <c r="G42" s="373"/>
      <c r="H42" s="373"/>
      <c r="I42" s="373"/>
      <c r="K42" s="370"/>
      <c r="L42" s="372" t="s">
        <v>47</v>
      </c>
      <c r="M42" s="374"/>
      <c r="N42" s="374"/>
      <c r="O42" s="374"/>
      <c r="Q42" s="373"/>
      <c r="R42" s="373"/>
      <c r="S42" s="373"/>
    </row>
    <row r="43" spans="1:19" ht="19.5" customHeight="1">
      <c r="A43" s="372" t="s">
        <v>48</v>
      </c>
      <c r="B43" s="372" t="s">
        <v>49</v>
      </c>
      <c r="C43" s="371" t="s">
        <v>185</v>
      </c>
      <c r="D43" s="371"/>
      <c r="E43" s="371"/>
      <c r="F43" s="371"/>
      <c r="G43" s="371"/>
      <c r="H43" s="371"/>
      <c r="I43" s="372"/>
      <c r="J43" s="372"/>
      <c r="K43" s="372" t="s">
        <v>51</v>
      </c>
      <c r="L43" s="371" t="s">
        <v>184</v>
      </c>
      <c r="M43" s="371"/>
      <c r="O43" s="372" t="s">
        <v>47</v>
      </c>
      <c r="P43" s="371"/>
      <c r="Q43" s="371"/>
      <c r="R43" s="371"/>
      <c r="S43" s="371"/>
    </row>
    <row r="44" spans="5:8" ht="9.75" customHeight="1">
      <c r="E44" s="370"/>
      <c r="H44" s="370"/>
    </row>
    <row r="45" ht="30" customHeight="1">
      <c r="A45" s="369" t="str">
        <f>"Technické podmínky utkání:   "&amp;$B$3&amp;IF(ISBLANK($B$3),""," – ")&amp;$L$3</f>
        <v>Technické podmínky utkání:   TJ Sokol Kolín B – TJ Sokol Brandýs nad Labem</v>
      </c>
    </row>
    <row r="46" spans="2:11" ht="19.5" customHeight="1">
      <c r="B46" s="364" t="s">
        <v>53</v>
      </c>
      <c r="C46" s="368">
        <v>0.7291666666666666</v>
      </c>
      <c r="D46" s="368"/>
      <c r="I46" s="364" t="s">
        <v>54</v>
      </c>
      <c r="J46" s="367">
        <v>18</v>
      </c>
      <c r="K46" s="367"/>
    </row>
    <row r="47" spans="2:19" ht="19.5" customHeight="1">
      <c r="B47" s="364" t="s">
        <v>55</v>
      </c>
      <c r="C47" s="366">
        <v>0.9270833333333334</v>
      </c>
      <c r="D47" s="366"/>
      <c r="I47" s="364" t="s">
        <v>56</v>
      </c>
      <c r="J47" s="365">
        <v>5</v>
      </c>
      <c r="K47" s="365"/>
      <c r="P47" s="364" t="s">
        <v>57</v>
      </c>
      <c r="Q47" s="363">
        <v>43708</v>
      </c>
      <c r="R47" s="363"/>
      <c r="S47" s="363"/>
    </row>
    <row r="48" ht="9.75" customHeight="1"/>
    <row r="49" spans="1:19" ht="15" customHeight="1">
      <c r="A49" s="335" t="s">
        <v>58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</row>
    <row r="50" spans="1:19" ht="81" customHeight="1">
      <c r="A50" s="334" t="s">
        <v>183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</row>
    <row r="51" ht="4.5" customHeight="1"/>
    <row r="52" spans="1:19" ht="15" customHeight="1">
      <c r="A52" s="335" t="s">
        <v>60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</row>
    <row r="53" spans="1:19" ht="6" customHeight="1">
      <c r="A53" s="362"/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59"/>
    </row>
    <row r="54" spans="1:19" ht="21" customHeight="1">
      <c r="A54" s="361" t="s">
        <v>5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60" t="s">
        <v>7</v>
      </c>
      <c r="L54" s="343"/>
      <c r="M54" s="343"/>
      <c r="N54" s="343"/>
      <c r="O54" s="343"/>
      <c r="P54" s="343"/>
      <c r="Q54" s="343"/>
      <c r="R54" s="343"/>
      <c r="S54" s="359"/>
    </row>
    <row r="55" spans="1:19" ht="21" customHeight="1">
      <c r="A55" s="358"/>
      <c r="B55" s="355" t="s">
        <v>61</v>
      </c>
      <c r="C55" s="354"/>
      <c r="D55" s="356"/>
      <c r="E55" s="355" t="s">
        <v>62</v>
      </c>
      <c r="F55" s="354"/>
      <c r="G55" s="354"/>
      <c r="H55" s="354"/>
      <c r="I55" s="356"/>
      <c r="J55" s="343"/>
      <c r="K55" s="357"/>
      <c r="L55" s="355" t="s">
        <v>61</v>
      </c>
      <c r="M55" s="354"/>
      <c r="N55" s="356"/>
      <c r="O55" s="355" t="s">
        <v>62</v>
      </c>
      <c r="P55" s="354"/>
      <c r="Q55" s="354"/>
      <c r="R55" s="354"/>
      <c r="S55" s="353"/>
    </row>
    <row r="56" spans="1:19" ht="21" customHeight="1">
      <c r="A56" s="352" t="s">
        <v>63</v>
      </c>
      <c r="B56" s="348" t="s">
        <v>64</v>
      </c>
      <c r="C56" s="350"/>
      <c r="D56" s="349" t="s">
        <v>65</v>
      </c>
      <c r="E56" s="348" t="s">
        <v>64</v>
      </c>
      <c r="F56" s="347"/>
      <c r="G56" s="347"/>
      <c r="H56" s="346"/>
      <c r="I56" s="349" t="s">
        <v>65</v>
      </c>
      <c r="J56" s="343"/>
      <c r="K56" s="351" t="s">
        <v>63</v>
      </c>
      <c r="L56" s="348" t="s">
        <v>64</v>
      </c>
      <c r="M56" s="350"/>
      <c r="N56" s="349" t="s">
        <v>65</v>
      </c>
      <c r="O56" s="348" t="s">
        <v>64</v>
      </c>
      <c r="P56" s="347"/>
      <c r="Q56" s="347"/>
      <c r="R56" s="346"/>
      <c r="S56" s="345" t="s">
        <v>65</v>
      </c>
    </row>
    <row r="57" spans="1:19" ht="21" customHeight="1">
      <c r="A57" s="344"/>
      <c r="B57" s="340"/>
      <c r="C57" s="340"/>
      <c r="D57" s="341"/>
      <c r="E57" s="340"/>
      <c r="F57" s="340"/>
      <c r="G57" s="340"/>
      <c r="H57" s="340"/>
      <c r="I57" s="341"/>
      <c r="J57" s="343"/>
      <c r="K57" s="342">
        <v>51</v>
      </c>
      <c r="L57" s="340" t="s">
        <v>182</v>
      </c>
      <c r="M57" s="340"/>
      <c r="N57" s="341">
        <v>11249</v>
      </c>
      <c r="O57" s="340" t="s">
        <v>181</v>
      </c>
      <c r="P57" s="340"/>
      <c r="Q57" s="340"/>
      <c r="R57" s="340"/>
      <c r="S57" s="339">
        <v>19250</v>
      </c>
    </row>
    <row r="58" spans="1:19" ht="21" customHeight="1">
      <c r="A58" s="344"/>
      <c r="B58" s="340"/>
      <c r="C58" s="340"/>
      <c r="D58" s="341"/>
      <c r="E58" s="340"/>
      <c r="F58" s="340"/>
      <c r="G58" s="340"/>
      <c r="H58" s="340"/>
      <c r="I58" s="341"/>
      <c r="J58" s="343"/>
      <c r="K58" s="342"/>
      <c r="L58" s="340"/>
      <c r="M58" s="340"/>
      <c r="N58" s="341"/>
      <c r="O58" s="340"/>
      <c r="P58" s="340"/>
      <c r="Q58" s="340"/>
      <c r="R58" s="340"/>
      <c r="S58" s="339"/>
    </row>
    <row r="59" spans="1:19" ht="12" customHeight="1">
      <c r="A59" s="338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6"/>
    </row>
    <row r="60" ht="4.5" customHeight="1"/>
    <row r="61" spans="1:19" ht="15" customHeight="1">
      <c r="A61" s="335" t="s">
        <v>66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</row>
    <row r="62" spans="1:19" ht="81" customHeight="1">
      <c r="A62" s="334" t="s">
        <v>180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</row>
    <row r="63" ht="4.5" customHeight="1"/>
    <row r="64" spans="1:19" ht="15" customHeight="1">
      <c r="A64" s="335" t="s">
        <v>68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</row>
    <row r="65" spans="1:19" ht="81" customHeight="1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1:8" ht="30" customHeight="1">
      <c r="A66" s="333"/>
      <c r="B66" s="332" t="s">
        <v>69</v>
      </c>
      <c r="C66" s="331" t="s">
        <v>179</v>
      </c>
      <c r="D66" s="331"/>
      <c r="E66" s="331"/>
      <c r="F66" s="331"/>
      <c r="G66" s="331"/>
      <c r="H66" s="331"/>
    </row>
  </sheetData>
  <sheetProtection password="FC6B" sheet="1"/>
  <mergeCells count="95">
    <mergeCell ref="A64:S64"/>
    <mergeCell ref="A65:S65"/>
    <mergeCell ref="C66:H66"/>
    <mergeCell ref="A8:B9"/>
    <mergeCell ref="A10:B11"/>
    <mergeCell ref="A12:B12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K10:L11"/>
    <mergeCell ref="I11:I12"/>
    <mergeCell ref="S11:S12"/>
    <mergeCell ref="K12:L12"/>
    <mergeCell ref="A13:B14"/>
    <mergeCell ref="K13:L14"/>
    <mergeCell ref="A15:B16"/>
    <mergeCell ref="K15:L16"/>
    <mergeCell ref="I16:I17"/>
    <mergeCell ref="N5:Q5"/>
    <mergeCell ref="R5:S5"/>
    <mergeCell ref="M5:M6"/>
    <mergeCell ref="A6:B6"/>
    <mergeCell ref="K6:L6"/>
    <mergeCell ref="K8:L9"/>
    <mergeCell ref="A5:B5"/>
    <mergeCell ref="C5:C6"/>
    <mergeCell ref="D5:G5"/>
    <mergeCell ref="H5:I5"/>
    <mergeCell ref="K5:L5"/>
    <mergeCell ref="B3:I3"/>
    <mergeCell ref="L3:S3"/>
    <mergeCell ref="B1:C2"/>
    <mergeCell ref="D1:I1"/>
    <mergeCell ref="L1:N1"/>
    <mergeCell ref="O1:P1"/>
    <mergeCell ref="Q1:S1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438" customWidth="1"/>
    <col min="2" max="2" width="15.7109375" style="438" customWidth="1"/>
    <col min="3" max="3" width="5.7109375" style="438" customWidth="1"/>
    <col min="4" max="5" width="6.7109375" style="438" customWidth="1"/>
    <col min="6" max="6" width="4.7109375" style="438" customWidth="1"/>
    <col min="7" max="7" width="6.7109375" style="438" customWidth="1"/>
    <col min="8" max="8" width="6.28125" style="438" customWidth="1"/>
    <col min="9" max="9" width="6.7109375" style="438" customWidth="1"/>
    <col min="10" max="10" width="1.7109375" style="438" customWidth="1"/>
    <col min="11" max="11" width="10.7109375" style="438" customWidth="1"/>
    <col min="12" max="12" width="15.7109375" style="438" customWidth="1"/>
    <col min="13" max="13" width="5.7109375" style="438" customWidth="1"/>
    <col min="14" max="15" width="6.7109375" style="438" customWidth="1"/>
    <col min="16" max="16" width="4.7109375" style="438" customWidth="1"/>
    <col min="17" max="17" width="6.7109375" style="438" customWidth="1"/>
    <col min="18" max="18" width="6.28125" style="438" customWidth="1"/>
    <col min="19" max="19" width="6.7109375" style="438" customWidth="1"/>
    <col min="20" max="16384" width="9.140625" style="438" customWidth="1"/>
  </cols>
  <sheetData>
    <row r="1" spans="2:19" ht="26.25">
      <c r="B1" s="568" t="s">
        <v>0</v>
      </c>
      <c r="C1" s="568"/>
      <c r="D1" s="567" t="s">
        <v>1</v>
      </c>
      <c r="E1" s="567"/>
      <c r="F1" s="567"/>
      <c r="G1" s="567"/>
      <c r="H1" s="567"/>
      <c r="I1" s="567"/>
      <c r="K1" s="486" t="s">
        <v>2</v>
      </c>
      <c r="L1" s="566" t="s">
        <v>225</v>
      </c>
      <c r="M1" s="566"/>
      <c r="N1" s="566"/>
      <c r="O1" s="565" t="s">
        <v>4</v>
      </c>
      <c r="P1" s="565"/>
      <c r="Q1" s="564">
        <v>42811</v>
      </c>
      <c r="R1" s="563"/>
      <c r="S1" s="563"/>
    </row>
    <row r="2" spans="2:3" ht="6" customHeight="1" thickBot="1">
      <c r="B2" s="562"/>
      <c r="C2" s="562"/>
    </row>
    <row r="3" spans="1:19" ht="19.5" customHeight="1" thickBot="1">
      <c r="A3" s="561" t="s">
        <v>5</v>
      </c>
      <c r="B3" s="560" t="s">
        <v>224</v>
      </c>
      <c r="C3" s="559"/>
      <c r="D3" s="559"/>
      <c r="E3" s="559"/>
      <c r="F3" s="559"/>
      <c r="G3" s="559"/>
      <c r="H3" s="559"/>
      <c r="I3" s="558"/>
      <c r="K3" s="561" t="s">
        <v>7</v>
      </c>
      <c r="L3" s="560" t="s">
        <v>223</v>
      </c>
      <c r="M3" s="559"/>
      <c r="N3" s="559"/>
      <c r="O3" s="559"/>
      <c r="P3" s="559"/>
      <c r="Q3" s="559"/>
      <c r="R3" s="559"/>
      <c r="S3" s="558"/>
    </row>
    <row r="4" ht="4.5" customHeight="1" thickBot="1"/>
    <row r="5" spans="1:19" ht="12.75" customHeight="1">
      <c r="A5" s="557" t="s">
        <v>9</v>
      </c>
      <c r="B5" s="556"/>
      <c r="C5" s="555" t="s">
        <v>10</v>
      </c>
      <c r="D5" s="554" t="s">
        <v>11</v>
      </c>
      <c r="E5" s="553"/>
      <c r="F5" s="553"/>
      <c r="G5" s="552"/>
      <c r="H5" s="551" t="s">
        <v>12</v>
      </c>
      <c r="I5" s="550"/>
      <c r="K5" s="557" t="s">
        <v>9</v>
      </c>
      <c r="L5" s="556"/>
      <c r="M5" s="555" t="s">
        <v>10</v>
      </c>
      <c r="N5" s="554" t="s">
        <v>11</v>
      </c>
      <c r="O5" s="553"/>
      <c r="P5" s="553"/>
      <c r="Q5" s="552"/>
      <c r="R5" s="551" t="s">
        <v>12</v>
      </c>
      <c r="S5" s="550"/>
    </row>
    <row r="6" spans="1:19" ht="12.75" customHeight="1" thickBot="1">
      <c r="A6" s="549" t="s">
        <v>13</v>
      </c>
      <c r="B6" s="548"/>
      <c r="C6" s="547"/>
      <c r="D6" s="546" t="s">
        <v>14</v>
      </c>
      <c r="E6" s="545" t="s">
        <v>15</v>
      </c>
      <c r="F6" s="545" t="s">
        <v>16</v>
      </c>
      <c r="G6" s="544" t="s">
        <v>17</v>
      </c>
      <c r="H6" s="543" t="s">
        <v>18</v>
      </c>
      <c r="I6" s="542" t="s">
        <v>19</v>
      </c>
      <c r="K6" s="549" t="s">
        <v>13</v>
      </c>
      <c r="L6" s="548"/>
      <c r="M6" s="547"/>
      <c r="N6" s="546" t="s">
        <v>14</v>
      </c>
      <c r="O6" s="545" t="s">
        <v>15</v>
      </c>
      <c r="P6" s="545" t="s">
        <v>16</v>
      </c>
      <c r="Q6" s="544" t="s">
        <v>17</v>
      </c>
      <c r="R6" s="543" t="s">
        <v>18</v>
      </c>
      <c r="S6" s="542" t="s">
        <v>19</v>
      </c>
    </row>
    <row r="7" spans="1:12" ht="4.5" customHeight="1" thickBot="1">
      <c r="A7" s="541"/>
      <c r="B7" s="541"/>
      <c r="K7" s="541"/>
      <c r="L7" s="541"/>
    </row>
    <row r="8" spans="1:19" ht="12.75" customHeight="1">
      <c r="A8" s="540" t="s">
        <v>222</v>
      </c>
      <c r="B8" s="539"/>
      <c r="C8" s="538">
        <v>1</v>
      </c>
      <c r="D8" s="537">
        <v>142</v>
      </c>
      <c r="E8" s="536">
        <v>54</v>
      </c>
      <c r="F8" s="536">
        <v>2</v>
      </c>
      <c r="G8" s="535">
        <f>IF(AND(ISBLANK(D8),ISBLANK(E8)),"",D8+E8)</f>
        <v>196</v>
      </c>
      <c r="H8" s="534">
        <f>IF(OR(ISNUMBER($G8),ISNUMBER($Q8)),(SIGN(N($G8)-N($Q8))+1)/2,"")</f>
        <v>1</v>
      </c>
      <c r="I8" s="524"/>
      <c r="K8" s="540" t="s">
        <v>221</v>
      </c>
      <c r="L8" s="539"/>
      <c r="M8" s="538">
        <v>1</v>
      </c>
      <c r="N8" s="537">
        <v>134</v>
      </c>
      <c r="O8" s="536">
        <v>53</v>
      </c>
      <c r="P8" s="536">
        <v>2</v>
      </c>
      <c r="Q8" s="535">
        <f>IF(AND(ISBLANK(N8),ISBLANK(O8)),"",N8+O8)</f>
        <v>187</v>
      </c>
      <c r="R8" s="534">
        <f>IF(ISNUMBER($H8),1-$H8,"")</f>
        <v>0</v>
      </c>
      <c r="S8" s="524"/>
    </row>
    <row r="9" spans="1:19" ht="12.75" customHeight="1">
      <c r="A9" s="533"/>
      <c r="B9" s="532"/>
      <c r="C9" s="529">
        <v>2</v>
      </c>
      <c r="D9" s="528">
        <v>139</v>
      </c>
      <c r="E9" s="527">
        <v>71</v>
      </c>
      <c r="F9" s="527">
        <v>1</v>
      </c>
      <c r="G9" s="526">
        <f>IF(AND(ISBLANK(D9),ISBLANK(E9)),"",D9+E9)</f>
        <v>210</v>
      </c>
      <c r="H9" s="525">
        <f>IF(OR(ISNUMBER($G9),ISNUMBER($Q9)),(SIGN(N($G9)-N($Q9))+1)/2,"")</f>
        <v>1</v>
      </c>
      <c r="I9" s="524"/>
      <c r="K9" s="533"/>
      <c r="L9" s="532"/>
      <c r="M9" s="529">
        <v>2</v>
      </c>
      <c r="N9" s="528">
        <v>132</v>
      </c>
      <c r="O9" s="527">
        <v>72</v>
      </c>
      <c r="P9" s="527">
        <v>3</v>
      </c>
      <c r="Q9" s="526">
        <f>IF(AND(ISBLANK(N9),ISBLANK(O9)),"",N9+O9)</f>
        <v>204</v>
      </c>
      <c r="R9" s="525">
        <f>IF(ISNUMBER($H9),1-$H9,"")</f>
        <v>0</v>
      </c>
      <c r="S9" s="524"/>
    </row>
    <row r="10" spans="1:19" ht="12.75" customHeight="1" thickBot="1">
      <c r="A10" s="531" t="s">
        <v>35</v>
      </c>
      <c r="B10" s="530"/>
      <c r="C10" s="529">
        <v>3</v>
      </c>
      <c r="D10" s="528"/>
      <c r="E10" s="527"/>
      <c r="F10" s="527"/>
      <c r="G10" s="526">
        <f>IF(AND(ISBLANK(D10),ISBLANK(E10)),"",D10+E10)</f>
      </c>
      <c r="H10" s="525">
        <f>IF(OR(ISNUMBER($G10),ISNUMBER($Q10)),(SIGN(N($G10)-N($Q10))+1)/2,"")</f>
      </c>
      <c r="I10" s="524"/>
      <c r="K10" s="531" t="s">
        <v>220</v>
      </c>
      <c r="L10" s="530"/>
      <c r="M10" s="529">
        <v>3</v>
      </c>
      <c r="N10" s="528"/>
      <c r="O10" s="527"/>
      <c r="P10" s="527"/>
      <c r="Q10" s="526">
        <f>IF(AND(ISBLANK(N10),ISBLANK(O10)),"",N10+O10)</f>
      </c>
      <c r="R10" s="525">
        <f>IF(ISNUMBER($H10),1-$H10,"")</f>
      </c>
      <c r="S10" s="524"/>
    </row>
    <row r="11" spans="1:19" ht="12.75" customHeight="1">
      <c r="A11" s="523"/>
      <c r="B11" s="522"/>
      <c r="C11" s="521">
        <v>4</v>
      </c>
      <c r="D11" s="520"/>
      <c r="E11" s="519"/>
      <c r="F11" s="519"/>
      <c r="G11" s="518">
        <f>IF(AND(ISBLANK(D11),ISBLANK(E11)),"",D11+E11)</f>
      </c>
      <c r="H11" s="517">
        <f>IF(OR(ISNUMBER($G11),ISNUMBER($Q11)),(SIGN(N($G11)-N($Q11))+1)/2,"")</f>
      </c>
      <c r="I11" s="516">
        <f>IF(ISNUMBER(H12),(SIGN(1000*($H12-$R12)+$G12-$Q12)+1)/2,"")</f>
        <v>1</v>
      </c>
      <c r="K11" s="523"/>
      <c r="L11" s="522"/>
      <c r="M11" s="521">
        <v>4</v>
      </c>
      <c r="N11" s="520"/>
      <c r="O11" s="519"/>
      <c r="P11" s="519"/>
      <c r="Q11" s="518">
        <f>IF(AND(ISBLANK(N11),ISBLANK(O11)),"",N11+O11)</f>
      </c>
      <c r="R11" s="517">
        <f>IF(ISNUMBER($H11),1-$H11,"")</f>
      </c>
      <c r="S11" s="516">
        <f>IF(ISNUMBER($I11),1-$I11,"")</f>
        <v>0</v>
      </c>
    </row>
    <row r="12" spans="1:19" ht="15.75" customHeight="1" thickBot="1">
      <c r="A12" s="515">
        <v>10745</v>
      </c>
      <c r="B12" s="514"/>
      <c r="C12" s="513" t="s">
        <v>17</v>
      </c>
      <c r="D12" s="510">
        <f>IF(ISNUMBER($G12),SUM(D8:D11),"")</f>
        <v>281</v>
      </c>
      <c r="E12" s="512">
        <f>IF(ISNUMBER($G12),SUM(E8:E11),"")</f>
        <v>125</v>
      </c>
      <c r="F12" s="512">
        <f>IF(ISNUMBER($G12),SUM(F8:F11),"")</f>
        <v>3</v>
      </c>
      <c r="G12" s="511">
        <f>IF(SUM($G8:$G11)+SUM($Q8:$Q11)&gt;0,SUM(G8:G11),"")</f>
        <v>406</v>
      </c>
      <c r="H12" s="510">
        <f>IF(ISNUMBER($G12),SUM(H8:H11),"")</f>
        <v>2</v>
      </c>
      <c r="I12" s="509"/>
      <c r="K12" s="515">
        <v>1042</v>
      </c>
      <c r="L12" s="514"/>
      <c r="M12" s="513" t="s">
        <v>17</v>
      </c>
      <c r="N12" s="510">
        <f>IF(ISNUMBER($G12),SUM(N8:N11),"")</f>
        <v>266</v>
      </c>
      <c r="O12" s="512">
        <f>IF(ISNUMBER($G12),SUM(O8:O11),"")</f>
        <v>125</v>
      </c>
      <c r="P12" s="512">
        <f>IF(ISNUMBER($G12),SUM(P8:P11),"")</f>
        <v>5</v>
      </c>
      <c r="Q12" s="511">
        <f>IF(SUM($G8:$G11)+SUM($Q8:$Q11)&gt;0,SUM(Q8:Q11),"")</f>
        <v>391</v>
      </c>
      <c r="R12" s="510">
        <f>IF(ISNUMBER($G12),SUM(R8:R11),"")</f>
        <v>0</v>
      </c>
      <c r="S12" s="509"/>
    </row>
    <row r="13" spans="1:19" ht="12.75" customHeight="1">
      <c r="A13" s="540" t="s">
        <v>219</v>
      </c>
      <c r="B13" s="539"/>
      <c r="C13" s="538">
        <v>1</v>
      </c>
      <c r="D13" s="537">
        <v>139</v>
      </c>
      <c r="E13" s="536">
        <v>63</v>
      </c>
      <c r="F13" s="536">
        <v>6</v>
      </c>
      <c r="G13" s="535">
        <f>IF(AND(ISBLANK(D13),ISBLANK(E13)),"",D13+E13)</f>
        <v>202</v>
      </c>
      <c r="H13" s="534">
        <f>IF(OR(ISNUMBER($G13),ISNUMBER($Q13)),(SIGN(N($G13)-N($Q13))+1)/2,"")</f>
        <v>0</v>
      </c>
      <c r="I13" s="524"/>
      <c r="K13" s="540" t="s">
        <v>218</v>
      </c>
      <c r="L13" s="539"/>
      <c r="M13" s="538">
        <v>1</v>
      </c>
      <c r="N13" s="537">
        <v>139</v>
      </c>
      <c r="O13" s="536">
        <v>79</v>
      </c>
      <c r="P13" s="536">
        <v>4</v>
      </c>
      <c r="Q13" s="535">
        <f>IF(AND(ISBLANK(N13),ISBLANK(O13)),"",N13+O13)</f>
        <v>218</v>
      </c>
      <c r="R13" s="534">
        <f>IF(ISNUMBER($H13),1-$H13,"")</f>
        <v>1</v>
      </c>
      <c r="S13" s="524"/>
    </row>
    <row r="14" spans="1:19" ht="12.75" customHeight="1">
      <c r="A14" s="533"/>
      <c r="B14" s="532"/>
      <c r="C14" s="529">
        <v>2</v>
      </c>
      <c r="D14" s="528">
        <v>111</v>
      </c>
      <c r="E14" s="527">
        <v>68</v>
      </c>
      <c r="F14" s="527">
        <v>2</v>
      </c>
      <c r="G14" s="526">
        <f>IF(AND(ISBLANK(D14),ISBLANK(E14)),"",D14+E14)</f>
        <v>179</v>
      </c>
      <c r="H14" s="525">
        <f>IF(OR(ISNUMBER($G14),ISNUMBER($Q14)),(SIGN(N($G14)-N($Q14))+1)/2,"")</f>
        <v>0</v>
      </c>
      <c r="I14" s="524"/>
      <c r="K14" s="533"/>
      <c r="L14" s="532"/>
      <c r="M14" s="529">
        <v>2</v>
      </c>
      <c r="N14" s="528">
        <v>146</v>
      </c>
      <c r="O14" s="527">
        <v>62</v>
      </c>
      <c r="P14" s="527">
        <v>3</v>
      </c>
      <c r="Q14" s="526">
        <f>IF(AND(ISBLANK(N14),ISBLANK(O14)),"",N14+O14)</f>
        <v>208</v>
      </c>
      <c r="R14" s="525">
        <f>IF(ISNUMBER($H14),1-$H14,"")</f>
        <v>1</v>
      </c>
      <c r="S14" s="524"/>
    </row>
    <row r="15" spans="1:19" ht="12.75" customHeight="1" thickBot="1">
      <c r="A15" s="531" t="s">
        <v>84</v>
      </c>
      <c r="B15" s="530"/>
      <c r="C15" s="529">
        <v>3</v>
      </c>
      <c r="D15" s="528"/>
      <c r="E15" s="527"/>
      <c r="F15" s="527"/>
      <c r="G15" s="526">
        <f>IF(AND(ISBLANK(D15),ISBLANK(E15)),"",D15+E15)</f>
      </c>
      <c r="H15" s="525">
        <f>IF(OR(ISNUMBER($G15),ISNUMBER($Q15)),(SIGN(N($G15)-N($Q15))+1)/2,"")</f>
      </c>
      <c r="I15" s="524"/>
      <c r="K15" s="531" t="s">
        <v>90</v>
      </c>
      <c r="L15" s="530"/>
      <c r="M15" s="529">
        <v>3</v>
      </c>
      <c r="N15" s="528"/>
      <c r="O15" s="527"/>
      <c r="P15" s="527"/>
      <c r="Q15" s="526">
        <f>IF(AND(ISBLANK(N15),ISBLANK(O15)),"",N15+O15)</f>
      </c>
      <c r="R15" s="525">
        <f>IF(ISNUMBER($H15),1-$H15,"")</f>
      </c>
      <c r="S15" s="524"/>
    </row>
    <row r="16" spans="1:19" ht="12.75" customHeight="1">
      <c r="A16" s="523"/>
      <c r="B16" s="522"/>
      <c r="C16" s="521">
        <v>4</v>
      </c>
      <c r="D16" s="520"/>
      <c r="E16" s="519"/>
      <c r="F16" s="519"/>
      <c r="G16" s="518">
        <f>IF(AND(ISBLANK(D16),ISBLANK(E16)),"",D16+E16)</f>
      </c>
      <c r="H16" s="517">
        <f>IF(OR(ISNUMBER($G16),ISNUMBER($Q16)),(SIGN(N($G16)-N($Q16))+1)/2,"")</f>
      </c>
      <c r="I16" s="516">
        <f>IF(ISNUMBER(H17),(SIGN(1000*($H17-$R17)+$G17-$Q17)+1)/2,"")</f>
        <v>0</v>
      </c>
      <c r="K16" s="523"/>
      <c r="L16" s="522"/>
      <c r="M16" s="521">
        <v>4</v>
      </c>
      <c r="N16" s="520"/>
      <c r="O16" s="519"/>
      <c r="P16" s="519"/>
      <c r="Q16" s="518">
        <f>IF(AND(ISBLANK(N16),ISBLANK(O16)),"",N16+O16)</f>
      </c>
      <c r="R16" s="517">
        <f>IF(ISNUMBER($H16),1-$H16,"")</f>
      </c>
      <c r="S16" s="516">
        <f>IF(ISNUMBER($I16),1-$I16,"")</f>
        <v>1</v>
      </c>
    </row>
    <row r="17" spans="1:19" ht="15.75" customHeight="1" thickBot="1">
      <c r="A17" s="515">
        <v>14005</v>
      </c>
      <c r="B17" s="514"/>
      <c r="C17" s="513" t="s">
        <v>17</v>
      </c>
      <c r="D17" s="510">
        <f>IF(ISNUMBER($G17),SUM(D13:D16),"")</f>
        <v>250</v>
      </c>
      <c r="E17" s="512">
        <f>IF(ISNUMBER($G17),SUM(E13:E16),"")</f>
        <v>131</v>
      </c>
      <c r="F17" s="512">
        <f>IF(ISNUMBER($G17),SUM(F13:F16),"")</f>
        <v>8</v>
      </c>
      <c r="G17" s="511">
        <f>IF(SUM($G13:$G16)+SUM($Q13:$Q16)&gt;0,SUM(G13:G16),"")</f>
        <v>381</v>
      </c>
      <c r="H17" s="510">
        <f>IF(ISNUMBER($G17),SUM(H13:H16),"")</f>
        <v>0</v>
      </c>
      <c r="I17" s="509"/>
      <c r="K17" s="515">
        <v>1010</v>
      </c>
      <c r="L17" s="514"/>
      <c r="M17" s="513" t="s">
        <v>17</v>
      </c>
      <c r="N17" s="510">
        <f>IF(ISNUMBER($G17),SUM(N13:N16),"")</f>
        <v>285</v>
      </c>
      <c r="O17" s="512">
        <f>IF(ISNUMBER($G17),SUM(O13:O16),"")</f>
        <v>141</v>
      </c>
      <c r="P17" s="512">
        <f>IF(ISNUMBER($G17),SUM(P13:P16),"")</f>
        <v>7</v>
      </c>
      <c r="Q17" s="511">
        <f>IF(SUM($G13:$G16)+SUM($Q13:$Q16)&gt;0,SUM(Q13:Q16),"")</f>
        <v>426</v>
      </c>
      <c r="R17" s="510">
        <f>IF(ISNUMBER($G17),SUM(R13:R16),"")</f>
        <v>2</v>
      </c>
      <c r="S17" s="509"/>
    </row>
    <row r="18" spans="1:19" ht="12.75" customHeight="1">
      <c r="A18" s="540" t="s">
        <v>217</v>
      </c>
      <c r="B18" s="539"/>
      <c r="C18" s="538">
        <v>1</v>
      </c>
      <c r="D18" s="537">
        <v>129</v>
      </c>
      <c r="E18" s="536">
        <v>53</v>
      </c>
      <c r="F18" s="536">
        <v>2</v>
      </c>
      <c r="G18" s="535">
        <f>IF(AND(ISBLANK(D18),ISBLANK(E18)),"",D18+E18)</f>
        <v>182</v>
      </c>
      <c r="H18" s="534">
        <f>IF(OR(ISNUMBER($G18),ISNUMBER($Q18)),(SIGN(N($G18)-N($Q18))+1)/2,"")</f>
        <v>0</v>
      </c>
      <c r="I18" s="524"/>
      <c r="K18" s="540" t="s">
        <v>216</v>
      </c>
      <c r="L18" s="539"/>
      <c r="M18" s="538">
        <v>1</v>
      </c>
      <c r="N18" s="537">
        <v>137</v>
      </c>
      <c r="O18" s="536">
        <v>62</v>
      </c>
      <c r="P18" s="536">
        <v>3</v>
      </c>
      <c r="Q18" s="535">
        <f>IF(AND(ISBLANK(N18),ISBLANK(O18)),"",N18+O18)</f>
        <v>199</v>
      </c>
      <c r="R18" s="534">
        <f>IF(ISNUMBER($H18),1-$H18,"")</f>
        <v>1</v>
      </c>
      <c r="S18" s="524"/>
    </row>
    <row r="19" spans="1:19" ht="12.75" customHeight="1">
      <c r="A19" s="533"/>
      <c r="B19" s="532"/>
      <c r="C19" s="529">
        <v>2</v>
      </c>
      <c r="D19" s="528">
        <v>133</v>
      </c>
      <c r="E19" s="527">
        <v>56</v>
      </c>
      <c r="F19" s="527">
        <v>2</v>
      </c>
      <c r="G19" s="526">
        <f>IF(AND(ISBLANK(D19),ISBLANK(E19)),"",D19+E19)</f>
        <v>189</v>
      </c>
      <c r="H19" s="525">
        <f>IF(OR(ISNUMBER($G19),ISNUMBER($Q19)),(SIGN(N($G19)-N($Q19))+1)/2,"")</f>
        <v>0</v>
      </c>
      <c r="I19" s="524"/>
      <c r="K19" s="533"/>
      <c r="L19" s="532"/>
      <c r="M19" s="529">
        <v>2</v>
      </c>
      <c r="N19" s="528">
        <v>144</v>
      </c>
      <c r="O19" s="527">
        <v>61</v>
      </c>
      <c r="P19" s="527">
        <v>1</v>
      </c>
      <c r="Q19" s="526">
        <f>IF(AND(ISBLANK(N19),ISBLANK(O19)),"",N19+O19)</f>
        <v>205</v>
      </c>
      <c r="R19" s="525">
        <f>IF(ISNUMBER($H19),1-$H19,"")</f>
        <v>1</v>
      </c>
      <c r="S19" s="524"/>
    </row>
    <row r="20" spans="1:19" ht="12.75" customHeight="1" thickBot="1">
      <c r="A20" s="531" t="s">
        <v>79</v>
      </c>
      <c r="B20" s="530"/>
      <c r="C20" s="529">
        <v>3</v>
      </c>
      <c r="D20" s="528"/>
      <c r="E20" s="527"/>
      <c r="F20" s="527"/>
      <c r="G20" s="526">
        <f>IF(AND(ISBLANK(D20),ISBLANK(E20)),"",D20+E20)</f>
      </c>
      <c r="H20" s="525">
        <f>IF(OR(ISNUMBER($G20),ISNUMBER($Q20)),(SIGN(N($G20)-N($Q20))+1)/2,"")</f>
      </c>
      <c r="I20" s="524"/>
      <c r="K20" s="531" t="s">
        <v>215</v>
      </c>
      <c r="L20" s="530"/>
      <c r="M20" s="529">
        <v>3</v>
      </c>
      <c r="N20" s="528"/>
      <c r="O20" s="527"/>
      <c r="P20" s="527"/>
      <c r="Q20" s="526">
        <f>IF(AND(ISBLANK(N20),ISBLANK(O20)),"",N20+O20)</f>
      </c>
      <c r="R20" s="525">
        <f>IF(ISNUMBER($H20),1-$H20,"")</f>
      </c>
      <c r="S20" s="524"/>
    </row>
    <row r="21" spans="1:19" ht="12.75" customHeight="1">
      <c r="A21" s="523"/>
      <c r="B21" s="522"/>
      <c r="C21" s="521">
        <v>4</v>
      </c>
      <c r="D21" s="520"/>
      <c r="E21" s="519"/>
      <c r="F21" s="519"/>
      <c r="G21" s="518">
        <f>IF(AND(ISBLANK(D21),ISBLANK(E21)),"",D21+E21)</f>
      </c>
      <c r="H21" s="517">
        <f>IF(OR(ISNUMBER($G21),ISNUMBER($Q21)),(SIGN(N($G21)-N($Q21))+1)/2,"")</f>
      </c>
      <c r="I21" s="516">
        <f>IF(ISNUMBER(H22),(SIGN(1000*($H22-$R22)+$G22-$Q22)+1)/2,"")</f>
        <v>0</v>
      </c>
      <c r="K21" s="523"/>
      <c r="L21" s="522"/>
      <c r="M21" s="521">
        <v>4</v>
      </c>
      <c r="N21" s="520"/>
      <c r="O21" s="519"/>
      <c r="P21" s="519"/>
      <c r="Q21" s="518">
        <f>IF(AND(ISBLANK(N21),ISBLANK(O21)),"",N21+O21)</f>
      </c>
      <c r="R21" s="517">
        <f>IF(ISNUMBER($H21),1-$H21,"")</f>
      </c>
      <c r="S21" s="516">
        <f>IF(ISNUMBER($I21),1-$I21,"")</f>
        <v>1</v>
      </c>
    </row>
    <row r="22" spans="1:19" ht="15.75" customHeight="1" thickBot="1">
      <c r="A22" s="515">
        <v>4480</v>
      </c>
      <c r="B22" s="514"/>
      <c r="C22" s="513" t="s">
        <v>17</v>
      </c>
      <c r="D22" s="510">
        <f>IF(ISNUMBER($G22),SUM(D18:D21),"")</f>
        <v>262</v>
      </c>
      <c r="E22" s="512">
        <f>IF(ISNUMBER($G22),SUM(E18:E21),"")</f>
        <v>109</v>
      </c>
      <c r="F22" s="512">
        <f>IF(ISNUMBER($G22),SUM(F18:F21),"")</f>
        <v>4</v>
      </c>
      <c r="G22" s="511">
        <f>IF(SUM($G18:$G21)+SUM($Q18:$Q21)&gt;0,SUM(G18:G21),"")</f>
        <v>371</v>
      </c>
      <c r="H22" s="510">
        <f>IF(ISNUMBER($G22),SUM(H18:H21),"")</f>
        <v>0</v>
      </c>
      <c r="I22" s="509"/>
      <c r="K22" s="515">
        <v>22424</v>
      </c>
      <c r="L22" s="514"/>
      <c r="M22" s="513" t="s">
        <v>17</v>
      </c>
      <c r="N22" s="510">
        <f>IF(ISNUMBER($G22),SUM(N18:N21),"")</f>
        <v>281</v>
      </c>
      <c r="O22" s="512">
        <f>IF(ISNUMBER($G22),SUM(O18:O21),"")</f>
        <v>123</v>
      </c>
      <c r="P22" s="512">
        <f>IF(ISNUMBER($G22),SUM(P18:P21),"")</f>
        <v>4</v>
      </c>
      <c r="Q22" s="511">
        <f>IF(SUM($G18:$G21)+SUM($Q18:$Q21)&gt;0,SUM(Q18:Q21),"")</f>
        <v>404</v>
      </c>
      <c r="R22" s="510">
        <f>IF(ISNUMBER($G22),SUM(R18:R21),"")</f>
        <v>2</v>
      </c>
      <c r="S22" s="509"/>
    </row>
    <row r="23" spans="1:19" ht="12.75" customHeight="1">
      <c r="A23" s="540" t="s">
        <v>214</v>
      </c>
      <c r="B23" s="539"/>
      <c r="C23" s="538">
        <v>1</v>
      </c>
      <c r="D23" s="537">
        <v>150</v>
      </c>
      <c r="E23" s="536">
        <v>61</v>
      </c>
      <c r="F23" s="536">
        <v>6</v>
      </c>
      <c r="G23" s="535">
        <f>IF(AND(ISBLANK(D23),ISBLANK(E23)),"",D23+E23)</f>
        <v>211</v>
      </c>
      <c r="H23" s="534">
        <f>IF(OR(ISNUMBER($G23),ISNUMBER($Q23)),(SIGN(N($G23)-N($Q23))+1)/2,"")</f>
        <v>1</v>
      </c>
      <c r="I23" s="524"/>
      <c r="K23" s="540" t="s">
        <v>213</v>
      </c>
      <c r="L23" s="539"/>
      <c r="M23" s="538">
        <v>1</v>
      </c>
      <c r="N23" s="537">
        <v>138</v>
      </c>
      <c r="O23" s="536">
        <v>62</v>
      </c>
      <c r="P23" s="536">
        <v>3</v>
      </c>
      <c r="Q23" s="535">
        <f>IF(AND(ISBLANK(N23),ISBLANK(O23)),"",N23+O23)</f>
        <v>200</v>
      </c>
      <c r="R23" s="534">
        <f>IF(ISNUMBER($H23),1-$H23,"")</f>
        <v>0</v>
      </c>
      <c r="S23" s="524"/>
    </row>
    <row r="24" spans="1:19" ht="12.75" customHeight="1">
      <c r="A24" s="533"/>
      <c r="B24" s="532"/>
      <c r="C24" s="529">
        <v>2</v>
      </c>
      <c r="D24" s="528">
        <v>146</v>
      </c>
      <c r="E24" s="527">
        <v>52</v>
      </c>
      <c r="F24" s="527">
        <v>5</v>
      </c>
      <c r="G24" s="526">
        <f>IF(AND(ISBLANK(D24),ISBLANK(E24)),"",D24+E24)</f>
        <v>198</v>
      </c>
      <c r="H24" s="525">
        <f>IF(OR(ISNUMBER($G24),ISNUMBER($Q24)),(SIGN(N($G24)-N($Q24))+1)/2,"")</f>
        <v>0</v>
      </c>
      <c r="I24" s="524"/>
      <c r="K24" s="533"/>
      <c r="L24" s="532"/>
      <c r="M24" s="529">
        <v>2</v>
      </c>
      <c r="N24" s="528">
        <v>139</v>
      </c>
      <c r="O24" s="527">
        <v>62</v>
      </c>
      <c r="P24" s="527">
        <v>2</v>
      </c>
      <c r="Q24" s="526">
        <f>IF(AND(ISBLANK(N24),ISBLANK(O24)),"",N24+O24)</f>
        <v>201</v>
      </c>
      <c r="R24" s="525">
        <f>IF(ISNUMBER($H24),1-$H24,"")</f>
        <v>1</v>
      </c>
      <c r="S24" s="524"/>
    </row>
    <row r="25" spans="1:19" ht="12.75" customHeight="1" thickBot="1">
      <c r="A25" s="531" t="s">
        <v>39</v>
      </c>
      <c r="B25" s="530"/>
      <c r="C25" s="529">
        <v>3</v>
      </c>
      <c r="D25" s="528"/>
      <c r="E25" s="527"/>
      <c r="F25" s="527"/>
      <c r="G25" s="526">
        <f>IF(AND(ISBLANK(D25),ISBLANK(E25)),"",D25+E25)</f>
      </c>
      <c r="H25" s="525">
        <f>IF(OR(ISNUMBER($G25),ISNUMBER($Q25)),(SIGN(N($G25)-N($Q25))+1)/2,"")</f>
      </c>
      <c r="I25" s="524"/>
      <c r="K25" s="531" t="s">
        <v>172</v>
      </c>
      <c r="L25" s="530"/>
      <c r="M25" s="529">
        <v>3</v>
      </c>
      <c r="N25" s="528"/>
      <c r="O25" s="527"/>
      <c r="P25" s="527"/>
      <c r="Q25" s="526">
        <f>IF(AND(ISBLANK(N25),ISBLANK(O25)),"",N25+O25)</f>
      </c>
      <c r="R25" s="525">
        <f>IF(ISNUMBER($H25),1-$H25,"")</f>
      </c>
      <c r="S25" s="524"/>
    </row>
    <row r="26" spans="1:19" ht="12.75" customHeight="1">
      <c r="A26" s="523"/>
      <c r="B26" s="522"/>
      <c r="C26" s="521">
        <v>4</v>
      </c>
      <c r="D26" s="520"/>
      <c r="E26" s="519"/>
      <c r="F26" s="519"/>
      <c r="G26" s="518">
        <f>IF(AND(ISBLANK(D26),ISBLANK(E26)),"",D26+E26)</f>
      </c>
      <c r="H26" s="517">
        <f>IF(OR(ISNUMBER($G26),ISNUMBER($Q26)),(SIGN(N($G26)-N($Q26))+1)/2,"")</f>
      </c>
      <c r="I26" s="516">
        <f>IF(ISNUMBER(H27),(SIGN(1000*($H27-$R27)+$G27-$Q27)+1)/2,"")</f>
        <v>1</v>
      </c>
      <c r="K26" s="523"/>
      <c r="L26" s="522"/>
      <c r="M26" s="521">
        <v>4</v>
      </c>
      <c r="N26" s="520"/>
      <c r="O26" s="519"/>
      <c r="P26" s="519"/>
      <c r="Q26" s="518">
        <f>IF(AND(ISBLANK(N26),ISBLANK(O26)),"",N26+O26)</f>
      </c>
      <c r="R26" s="517">
        <f>IF(ISNUMBER($H26),1-$H26,"")</f>
      </c>
      <c r="S26" s="516">
        <f>IF(ISNUMBER($I26),1-$I26,"")</f>
        <v>0</v>
      </c>
    </row>
    <row r="27" spans="1:19" ht="15.75" customHeight="1" thickBot="1">
      <c r="A27" s="515">
        <v>17882</v>
      </c>
      <c r="B27" s="514"/>
      <c r="C27" s="513" t="s">
        <v>17</v>
      </c>
      <c r="D27" s="510">
        <f>IF(ISNUMBER($G27),SUM(D23:D26),"")</f>
        <v>296</v>
      </c>
      <c r="E27" s="512">
        <f>IF(ISNUMBER($G27),SUM(E23:E26),"")</f>
        <v>113</v>
      </c>
      <c r="F27" s="512">
        <f>IF(ISNUMBER($G27),SUM(F23:F26),"")</f>
        <v>11</v>
      </c>
      <c r="G27" s="511">
        <f>IF(SUM($G23:$G26)+SUM($Q23:$Q26)&gt;0,SUM(G23:G26),"")</f>
        <v>409</v>
      </c>
      <c r="H27" s="510">
        <f>IF(ISNUMBER($G27),SUM(H23:H26),"")</f>
        <v>1</v>
      </c>
      <c r="I27" s="509"/>
      <c r="K27" s="515">
        <v>10072</v>
      </c>
      <c r="L27" s="514"/>
      <c r="M27" s="513" t="s">
        <v>17</v>
      </c>
      <c r="N27" s="510">
        <f>IF(ISNUMBER($G27),SUM(N23:N26),"")</f>
        <v>277</v>
      </c>
      <c r="O27" s="512">
        <f>IF(ISNUMBER($G27),SUM(O23:O26),"")</f>
        <v>124</v>
      </c>
      <c r="P27" s="512">
        <f>IF(ISNUMBER($G27),SUM(P23:P26),"")</f>
        <v>5</v>
      </c>
      <c r="Q27" s="511">
        <f>IF(SUM($G23:$G26)+SUM($Q23:$Q26)&gt;0,SUM(Q23:Q26),"")</f>
        <v>401</v>
      </c>
      <c r="R27" s="510">
        <f>IF(ISNUMBER($G27),SUM(R23:R26),"")</f>
        <v>1</v>
      </c>
      <c r="S27" s="509"/>
    </row>
    <row r="28" spans="1:19" ht="12.75" customHeight="1">
      <c r="A28" s="540" t="s">
        <v>212</v>
      </c>
      <c r="B28" s="539"/>
      <c r="C28" s="538">
        <v>1</v>
      </c>
      <c r="D28" s="537">
        <v>123</v>
      </c>
      <c r="E28" s="536">
        <v>62</v>
      </c>
      <c r="F28" s="536">
        <v>0</v>
      </c>
      <c r="G28" s="535">
        <f>IF(AND(ISBLANK(D28),ISBLANK(E28)),"",D28+E28)</f>
        <v>185</v>
      </c>
      <c r="H28" s="534">
        <f>IF(OR(ISNUMBER($G28),ISNUMBER($Q28)),(SIGN(N($G28)-N($Q28))+1)/2,"")</f>
        <v>0</v>
      </c>
      <c r="I28" s="524"/>
      <c r="K28" s="540" t="s">
        <v>211</v>
      </c>
      <c r="L28" s="539"/>
      <c r="M28" s="538">
        <v>1</v>
      </c>
      <c r="N28" s="537">
        <v>143</v>
      </c>
      <c r="O28" s="536">
        <v>53</v>
      </c>
      <c r="P28" s="536">
        <v>2</v>
      </c>
      <c r="Q28" s="535">
        <f>IF(AND(ISBLANK(N28),ISBLANK(O28)),"",N28+O28)</f>
        <v>196</v>
      </c>
      <c r="R28" s="534">
        <f>IF(ISNUMBER($H28),1-$H28,"")</f>
        <v>1</v>
      </c>
      <c r="S28" s="524"/>
    </row>
    <row r="29" spans="1:19" ht="12.75" customHeight="1">
      <c r="A29" s="533"/>
      <c r="B29" s="532"/>
      <c r="C29" s="529">
        <v>2</v>
      </c>
      <c r="D29" s="528">
        <v>134</v>
      </c>
      <c r="E29" s="527">
        <v>69</v>
      </c>
      <c r="F29" s="527">
        <v>0</v>
      </c>
      <c r="G29" s="526">
        <f>IF(AND(ISBLANK(D29),ISBLANK(E29)),"",D29+E29)</f>
        <v>203</v>
      </c>
      <c r="H29" s="525">
        <f>IF(OR(ISNUMBER($G29),ISNUMBER($Q29)),(SIGN(N($G29)-N($Q29))+1)/2,"")</f>
        <v>0</v>
      </c>
      <c r="I29" s="524"/>
      <c r="K29" s="533"/>
      <c r="L29" s="532"/>
      <c r="M29" s="529">
        <v>2</v>
      </c>
      <c r="N29" s="528">
        <v>143</v>
      </c>
      <c r="O29" s="527">
        <v>69</v>
      </c>
      <c r="P29" s="527">
        <v>1</v>
      </c>
      <c r="Q29" s="526">
        <f>IF(AND(ISBLANK(N29),ISBLANK(O29)),"",N29+O29)</f>
        <v>212</v>
      </c>
      <c r="R29" s="525">
        <f>IF(ISNUMBER($H29),1-$H29,"")</f>
        <v>1</v>
      </c>
      <c r="S29" s="524"/>
    </row>
    <row r="30" spans="1:19" ht="12.75" customHeight="1" thickBot="1">
      <c r="A30" s="531" t="s">
        <v>39</v>
      </c>
      <c r="B30" s="530"/>
      <c r="C30" s="529">
        <v>3</v>
      </c>
      <c r="D30" s="528"/>
      <c r="E30" s="527"/>
      <c r="F30" s="527"/>
      <c r="G30" s="526">
        <f>IF(AND(ISBLANK(D30),ISBLANK(E30)),"",D30+E30)</f>
      </c>
      <c r="H30" s="525">
        <f>IF(OR(ISNUMBER($G30),ISNUMBER($Q30)),(SIGN(N($G30)-N($Q30))+1)/2,"")</f>
      </c>
      <c r="I30" s="524"/>
      <c r="K30" s="531" t="s">
        <v>79</v>
      </c>
      <c r="L30" s="530"/>
      <c r="M30" s="529">
        <v>3</v>
      </c>
      <c r="N30" s="528"/>
      <c r="O30" s="527"/>
      <c r="P30" s="527"/>
      <c r="Q30" s="526">
        <f>IF(AND(ISBLANK(N30),ISBLANK(O30)),"",N30+O30)</f>
      </c>
      <c r="R30" s="525">
        <f>IF(ISNUMBER($H30),1-$H30,"")</f>
      </c>
      <c r="S30" s="524"/>
    </row>
    <row r="31" spans="1:19" ht="12.75" customHeight="1">
      <c r="A31" s="523"/>
      <c r="B31" s="522"/>
      <c r="C31" s="521">
        <v>4</v>
      </c>
      <c r="D31" s="520"/>
      <c r="E31" s="519"/>
      <c r="F31" s="519"/>
      <c r="G31" s="518">
        <f>IF(AND(ISBLANK(D31),ISBLANK(E31)),"",D31+E31)</f>
      </c>
      <c r="H31" s="517">
        <f>IF(OR(ISNUMBER($G31),ISNUMBER($Q31)),(SIGN(N($G31)-N($Q31))+1)/2,"")</f>
      </c>
      <c r="I31" s="516">
        <f>IF(ISNUMBER(H32),(SIGN(1000*($H32-$R32)+$G32-$Q32)+1)/2,"")</f>
        <v>0</v>
      </c>
      <c r="K31" s="523"/>
      <c r="L31" s="522"/>
      <c r="M31" s="521">
        <v>4</v>
      </c>
      <c r="N31" s="520"/>
      <c r="O31" s="519"/>
      <c r="P31" s="519"/>
      <c r="Q31" s="518">
        <f>IF(AND(ISBLANK(N31),ISBLANK(O31)),"",N31+O31)</f>
      </c>
      <c r="R31" s="517">
        <f>IF(ISNUMBER($H31),1-$H31,"")</f>
      </c>
      <c r="S31" s="516">
        <f>IF(ISNUMBER($I31),1-$I31,"")</f>
        <v>1</v>
      </c>
    </row>
    <row r="32" spans="1:19" ht="15.75" customHeight="1" thickBot="1">
      <c r="A32" s="515">
        <v>20299</v>
      </c>
      <c r="B32" s="514"/>
      <c r="C32" s="513" t="s">
        <v>17</v>
      </c>
      <c r="D32" s="510">
        <f>IF(ISNUMBER($G32),SUM(D28:D31),"")</f>
        <v>257</v>
      </c>
      <c r="E32" s="512">
        <f>IF(ISNUMBER($G32),SUM(E28:E31),"")</f>
        <v>131</v>
      </c>
      <c r="F32" s="512">
        <f>IF(ISNUMBER($G32),SUM(F28:F31),"")</f>
        <v>0</v>
      </c>
      <c r="G32" s="511">
        <f>IF(SUM($G28:$G31)+SUM($Q28:$Q31)&gt;0,SUM(G28:G31),"")</f>
        <v>388</v>
      </c>
      <c r="H32" s="510">
        <f>IF(ISNUMBER($G32),SUM(H28:H31),"")</f>
        <v>0</v>
      </c>
      <c r="I32" s="509"/>
      <c r="K32" s="515">
        <v>16920</v>
      </c>
      <c r="L32" s="514"/>
      <c r="M32" s="513" t="s">
        <v>17</v>
      </c>
      <c r="N32" s="510">
        <f>IF(ISNUMBER($G32),SUM(N28:N31),"")</f>
        <v>286</v>
      </c>
      <c r="O32" s="512">
        <f>IF(ISNUMBER($G32),SUM(O28:O31),"")</f>
        <v>122</v>
      </c>
      <c r="P32" s="512">
        <f>IF(ISNUMBER($G32),SUM(P28:P31),"")</f>
        <v>3</v>
      </c>
      <c r="Q32" s="511">
        <f>IF(SUM($G28:$G31)+SUM($Q28:$Q31)&gt;0,SUM(Q28:Q31),"")</f>
        <v>408</v>
      </c>
      <c r="R32" s="510">
        <f>IF(ISNUMBER($G32),SUM(R28:R31),"")</f>
        <v>2</v>
      </c>
      <c r="S32" s="509"/>
    </row>
    <row r="33" spans="1:19" ht="12.75" customHeight="1">
      <c r="A33" s="540" t="s">
        <v>210</v>
      </c>
      <c r="B33" s="539"/>
      <c r="C33" s="538">
        <v>1</v>
      </c>
      <c r="D33" s="537">
        <v>142</v>
      </c>
      <c r="E33" s="536">
        <v>63</v>
      </c>
      <c r="F33" s="536">
        <v>0</v>
      </c>
      <c r="G33" s="535">
        <f>IF(AND(ISBLANK(D33),ISBLANK(E33)),"",D33+E33)</f>
        <v>205</v>
      </c>
      <c r="H33" s="534">
        <f>IF(OR(ISNUMBER($G33),ISNUMBER($Q33)),(SIGN(N($G33)-N($Q33))+1)/2,"")</f>
        <v>1</v>
      </c>
      <c r="I33" s="524"/>
      <c r="K33" s="540" t="s">
        <v>209</v>
      </c>
      <c r="L33" s="539"/>
      <c r="M33" s="538">
        <v>1</v>
      </c>
      <c r="N33" s="537">
        <v>125</v>
      </c>
      <c r="O33" s="536">
        <v>61</v>
      </c>
      <c r="P33" s="536">
        <v>1</v>
      </c>
      <c r="Q33" s="535">
        <f>IF(AND(ISBLANK(N33),ISBLANK(O33)),"",N33+O33)</f>
        <v>186</v>
      </c>
      <c r="R33" s="534">
        <f>IF(ISNUMBER($H33),1-$H33,"")</f>
        <v>0</v>
      </c>
      <c r="S33" s="524"/>
    </row>
    <row r="34" spans="1:19" ht="12.75" customHeight="1">
      <c r="A34" s="533"/>
      <c r="B34" s="532"/>
      <c r="C34" s="529">
        <v>2</v>
      </c>
      <c r="D34" s="528">
        <v>159</v>
      </c>
      <c r="E34" s="527">
        <v>52</v>
      </c>
      <c r="F34" s="527">
        <v>3</v>
      </c>
      <c r="G34" s="526">
        <f>IF(AND(ISBLANK(D34),ISBLANK(E34)),"",D34+E34)</f>
        <v>211</v>
      </c>
      <c r="H34" s="525">
        <f>IF(OR(ISNUMBER($G34),ISNUMBER($Q34)),(SIGN(N($G34)-N($Q34))+1)/2,"")</f>
        <v>1</v>
      </c>
      <c r="I34" s="524"/>
      <c r="K34" s="533"/>
      <c r="L34" s="532"/>
      <c r="M34" s="529">
        <v>2</v>
      </c>
      <c r="N34" s="528">
        <v>149</v>
      </c>
      <c r="O34" s="527">
        <v>52</v>
      </c>
      <c r="P34" s="527">
        <v>2</v>
      </c>
      <c r="Q34" s="526">
        <f>IF(AND(ISBLANK(N34),ISBLANK(O34)),"",N34+O34)</f>
        <v>201</v>
      </c>
      <c r="R34" s="525">
        <f>IF(ISNUMBER($H34),1-$H34,"")</f>
        <v>0</v>
      </c>
      <c r="S34" s="524"/>
    </row>
    <row r="35" spans="1:19" ht="12.75" customHeight="1" thickBot="1">
      <c r="A35" s="531" t="s">
        <v>39</v>
      </c>
      <c r="B35" s="530"/>
      <c r="C35" s="529">
        <v>3</v>
      </c>
      <c r="D35" s="528"/>
      <c r="E35" s="527"/>
      <c r="F35" s="527"/>
      <c r="G35" s="526">
        <f>IF(AND(ISBLANK(D35),ISBLANK(E35)),"",D35+E35)</f>
      </c>
      <c r="H35" s="525">
        <f>IF(OR(ISNUMBER($G35),ISNUMBER($Q35)),(SIGN(N($G35)-N($Q35))+1)/2,"")</f>
      </c>
      <c r="I35" s="524"/>
      <c r="K35" s="531" t="s">
        <v>79</v>
      </c>
      <c r="L35" s="530"/>
      <c r="M35" s="529">
        <v>3</v>
      </c>
      <c r="N35" s="528"/>
      <c r="O35" s="527"/>
      <c r="P35" s="527"/>
      <c r="Q35" s="526">
        <f>IF(AND(ISBLANK(N35),ISBLANK(O35)),"",N35+O35)</f>
      </c>
      <c r="R35" s="525">
        <f>IF(ISNUMBER($H35),1-$H35,"")</f>
      </c>
      <c r="S35" s="524"/>
    </row>
    <row r="36" spans="1:19" ht="12.75" customHeight="1">
      <c r="A36" s="523"/>
      <c r="B36" s="522"/>
      <c r="C36" s="521">
        <v>4</v>
      </c>
      <c r="D36" s="520"/>
      <c r="E36" s="519"/>
      <c r="F36" s="519"/>
      <c r="G36" s="518">
        <f>IF(AND(ISBLANK(D36),ISBLANK(E36)),"",D36+E36)</f>
      </c>
      <c r="H36" s="517">
        <f>IF(OR(ISNUMBER($G36),ISNUMBER($Q36)),(SIGN(N($G36)-N($Q36))+1)/2,"")</f>
      </c>
      <c r="I36" s="516">
        <f>IF(ISNUMBER(H37),(SIGN(1000*($H37-$R37)+$G37-$Q37)+1)/2,"")</f>
        <v>1</v>
      </c>
      <c r="K36" s="523"/>
      <c r="L36" s="522"/>
      <c r="M36" s="521">
        <v>4</v>
      </c>
      <c r="N36" s="520"/>
      <c r="O36" s="519"/>
      <c r="P36" s="519"/>
      <c r="Q36" s="518">
        <f>IF(AND(ISBLANK(N36),ISBLANK(O36)),"",N36+O36)</f>
      </c>
      <c r="R36" s="517">
        <f>IF(ISNUMBER($H36),1-$H36,"")</f>
      </c>
      <c r="S36" s="516">
        <f>IF(ISNUMBER($I36),1-$I36,"")</f>
        <v>0</v>
      </c>
    </row>
    <row r="37" spans="1:19" ht="15.75" customHeight="1" thickBot="1">
      <c r="A37" s="515">
        <v>1181</v>
      </c>
      <c r="B37" s="514"/>
      <c r="C37" s="513" t="s">
        <v>17</v>
      </c>
      <c r="D37" s="510">
        <f>IF(ISNUMBER($G37),SUM(D33:D36),"")</f>
        <v>301</v>
      </c>
      <c r="E37" s="512">
        <f>IF(ISNUMBER($G37),SUM(E33:E36),"")</f>
        <v>115</v>
      </c>
      <c r="F37" s="512">
        <f>IF(ISNUMBER($G37),SUM(F33:F36),"")</f>
        <v>3</v>
      </c>
      <c r="G37" s="511">
        <f>IF(SUM($G33:$G36)+SUM($Q33:$Q36)&gt;0,SUM(G33:G36),"")</f>
        <v>416</v>
      </c>
      <c r="H37" s="510">
        <f>IF(ISNUMBER($G37),SUM(H33:H36),"")</f>
        <v>2</v>
      </c>
      <c r="I37" s="509"/>
      <c r="K37" s="515">
        <v>997</v>
      </c>
      <c r="L37" s="514"/>
      <c r="M37" s="513" t="s">
        <v>17</v>
      </c>
      <c r="N37" s="510">
        <f>IF(ISNUMBER($G37),SUM(N33:N36),"")</f>
        <v>274</v>
      </c>
      <c r="O37" s="512">
        <f>IF(ISNUMBER($G37),SUM(O33:O36),"")</f>
        <v>113</v>
      </c>
      <c r="P37" s="512">
        <f>IF(ISNUMBER($G37),SUM(P33:P36),"")</f>
        <v>3</v>
      </c>
      <c r="Q37" s="511">
        <f>IF(SUM($G33:$G36)+SUM($Q33:$Q36)&gt;0,SUM(Q33:Q36),"")</f>
        <v>387</v>
      </c>
      <c r="R37" s="510">
        <f>IF(ISNUMBER($G37),SUM(R33:R36),"")</f>
        <v>0</v>
      </c>
      <c r="S37" s="509"/>
    </row>
    <row r="38" ht="4.5" customHeight="1" thickBot="1"/>
    <row r="39" spans="1:19" ht="19.5" customHeight="1" thickBot="1">
      <c r="A39" s="508"/>
      <c r="B39" s="507"/>
      <c r="C39" s="506" t="s">
        <v>42</v>
      </c>
      <c r="D39" s="505">
        <f>IF(ISNUMBER($G39),SUM(D12,D17,D22,D27,D32,D37),"")</f>
        <v>1647</v>
      </c>
      <c r="E39" s="504">
        <f>IF(ISNUMBER($G39),SUM(E12,E17,E22,E27,E32,E37),"")</f>
        <v>724</v>
      </c>
      <c r="F39" s="504">
        <f>IF(ISNUMBER($G39),SUM(F12,F17,F22,F27,F32,F37),"")</f>
        <v>29</v>
      </c>
      <c r="G39" s="503">
        <f>IF(SUM($G$8:$G$37)+SUM($Q$8:$Q$37)&gt;0,SUM(G12,G17,G22,G27,G32,G37),"")</f>
        <v>2371</v>
      </c>
      <c r="H39" s="502">
        <f>IF(SUM($G$8:$G$37)+SUM($Q$8:$Q$37)&gt;0,SUM(H12,H17,H22,H27,H32,H37),"")</f>
        <v>5</v>
      </c>
      <c r="I39" s="501">
        <f>IF(ISNUMBER($G39),(SIGN($G39-$Q39)+1)/IF(COUNT(I$11,I$16,I$21,I$26,I$31,I$36)&gt;3,1,2),"")</f>
        <v>0</v>
      </c>
      <c r="K39" s="508"/>
      <c r="L39" s="507"/>
      <c r="M39" s="506" t="s">
        <v>42</v>
      </c>
      <c r="N39" s="505">
        <f>IF(ISNUMBER($G39),SUM(N12,N17,N22,N27,N32,N37),"")</f>
        <v>1669</v>
      </c>
      <c r="O39" s="504">
        <f>IF(ISNUMBER($G39),SUM(O12,O17,O22,O27,O32,O37),"")</f>
        <v>748</v>
      </c>
      <c r="P39" s="504">
        <f>IF(ISNUMBER($G39),SUM(P12,P17,P22,P27,P32,P37),"")</f>
        <v>27</v>
      </c>
      <c r="Q39" s="503">
        <f>IF(SUM($G$8:$G$37)+SUM($Q$8:$Q$37)&gt;0,SUM(Q12,Q17,Q22,Q27,Q32,Q37),"")</f>
        <v>2417</v>
      </c>
      <c r="R39" s="502">
        <f>IF(SUM($G$8:$G$37)+SUM($Q$8:$Q$37)&gt;0,SUM(R12,R17,R22,R27,R32,R37),"")</f>
        <v>7</v>
      </c>
      <c r="S39" s="50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492"/>
      <c r="B41" s="494" t="s">
        <v>43</v>
      </c>
      <c r="C41" s="500" t="s">
        <v>208</v>
      </c>
      <c r="D41" s="500"/>
      <c r="E41" s="500"/>
      <c r="G41" s="499" t="s">
        <v>45</v>
      </c>
      <c r="H41" s="499"/>
      <c r="I41" s="498">
        <f>IF(ISNUMBER(I$39),SUM(I11,I16,I21,I26,I31,I36,I39),"")</f>
        <v>3</v>
      </c>
      <c r="K41" s="492"/>
      <c r="L41" s="494" t="s">
        <v>43</v>
      </c>
      <c r="M41" s="500" t="s">
        <v>207</v>
      </c>
      <c r="N41" s="500"/>
      <c r="O41" s="500"/>
      <c r="Q41" s="499" t="s">
        <v>45</v>
      </c>
      <c r="R41" s="499"/>
      <c r="S41" s="498">
        <f>IF(ISNUMBER(S$39),SUM(S11,S16,S21,S26,S31,S36,S39),"")</f>
        <v>5</v>
      </c>
    </row>
    <row r="42" spans="1:19" ht="18" customHeight="1">
      <c r="A42" s="492"/>
      <c r="B42" s="494" t="s">
        <v>47</v>
      </c>
      <c r="C42" s="497"/>
      <c r="D42" s="497"/>
      <c r="E42" s="497"/>
      <c r="G42" s="496"/>
      <c r="H42" s="496"/>
      <c r="I42" s="496"/>
      <c r="K42" s="492"/>
      <c r="L42" s="494" t="s">
        <v>47</v>
      </c>
      <c r="M42" s="497"/>
      <c r="N42" s="497"/>
      <c r="O42" s="497"/>
      <c r="Q42" s="496"/>
      <c r="R42" s="496"/>
      <c r="S42" s="496"/>
    </row>
    <row r="43" spans="1:19" ht="19.5" customHeight="1">
      <c r="A43" s="494" t="s">
        <v>48</v>
      </c>
      <c r="B43" s="494" t="s">
        <v>49</v>
      </c>
      <c r="C43" s="493" t="s">
        <v>206</v>
      </c>
      <c r="D43" s="493"/>
      <c r="E43" s="493"/>
      <c r="F43" s="493"/>
      <c r="G43" s="493"/>
      <c r="H43" s="493"/>
      <c r="I43" s="494"/>
      <c r="J43" s="494"/>
      <c r="K43" s="494" t="s">
        <v>51</v>
      </c>
      <c r="L43" s="495" t="s">
        <v>205</v>
      </c>
      <c r="M43" s="495"/>
      <c r="O43" s="494" t="s">
        <v>47</v>
      </c>
      <c r="P43" s="493"/>
      <c r="Q43" s="493"/>
      <c r="R43" s="493"/>
      <c r="S43" s="493"/>
    </row>
    <row r="44" spans="5:8" ht="9.75" customHeight="1">
      <c r="E44" s="492"/>
      <c r="H44" s="492"/>
    </row>
    <row r="45" ht="30" customHeight="1">
      <c r="A45" s="491" t="str">
        <f>"Technické podmínky utkání:   "&amp;$B$3&amp;IF(ISBLANK($B$3),""," – ")&amp;$L$3</f>
        <v>Technické podmínky utkání:   TJ NERATOVICE "A" – KK Slavia Praha "A"</v>
      </c>
    </row>
    <row r="46" spans="2:11" ht="19.5" customHeight="1">
      <c r="B46" s="486" t="s">
        <v>53</v>
      </c>
      <c r="C46" s="490">
        <v>0.7291666666666666</v>
      </c>
      <c r="D46" s="489"/>
      <c r="I46" s="486" t="s">
        <v>54</v>
      </c>
      <c r="J46" s="489">
        <v>19</v>
      </c>
      <c r="K46" s="489"/>
    </row>
    <row r="47" spans="2:19" ht="19.5" customHeight="1">
      <c r="B47" s="486" t="s">
        <v>55</v>
      </c>
      <c r="C47" s="488">
        <v>0.9131944444444445</v>
      </c>
      <c r="D47" s="487"/>
      <c r="I47" s="486" t="s">
        <v>56</v>
      </c>
      <c r="J47" s="487">
        <v>6</v>
      </c>
      <c r="K47" s="487"/>
      <c r="P47" s="486" t="s">
        <v>57</v>
      </c>
      <c r="Q47" s="485">
        <v>43343</v>
      </c>
      <c r="R47" s="484"/>
      <c r="S47" s="484"/>
    </row>
    <row r="48" ht="9.75" customHeight="1"/>
    <row r="49" spans="1:19" ht="15" customHeight="1">
      <c r="A49" s="448" t="s">
        <v>58</v>
      </c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6"/>
    </row>
    <row r="50" spans="1:19" ht="81" customHeight="1">
      <c r="A50" s="445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3"/>
    </row>
    <row r="51" ht="4.5" customHeight="1"/>
    <row r="52" spans="1:19" ht="15" customHeight="1">
      <c r="A52" s="448" t="s">
        <v>60</v>
      </c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6"/>
    </row>
    <row r="53" spans="1:19" ht="6" customHeight="1">
      <c r="A53" s="483"/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80"/>
    </row>
    <row r="54" spans="1:19" ht="21" customHeight="1">
      <c r="A54" s="482" t="s">
        <v>5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81" t="s">
        <v>7</v>
      </c>
      <c r="L54" s="464"/>
      <c r="M54" s="464"/>
      <c r="N54" s="464"/>
      <c r="O54" s="464"/>
      <c r="P54" s="464"/>
      <c r="Q54" s="464"/>
      <c r="R54" s="464"/>
      <c r="S54" s="480"/>
    </row>
    <row r="55" spans="1:19" ht="21" customHeight="1">
      <c r="A55" s="479"/>
      <c r="B55" s="476" t="s">
        <v>61</v>
      </c>
      <c r="C55" s="475"/>
      <c r="D55" s="477"/>
      <c r="E55" s="476" t="s">
        <v>62</v>
      </c>
      <c r="F55" s="475"/>
      <c r="G55" s="475"/>
      <c r="H55" s="475"/>
      <c r="I55" s="477"/>
      <c r="J55" s="464"/>
      <c r="K55" s="478"/>
      <c r="L55" s="476" t="s">
        <v>61</v>
      </c>
      <c r="M55" s="475"/>
      <c r="N55" s="477"/>
      <c r="O55" s="476" t="s">
        <v>62</v>
      </c>
      <c r="P55" s="475"/>
      <c r="Q55" s="475"/>
      <c r="R55" s="475"/>
      <c r="S55" s="474"/>
    </row>
    <row r="56" spans="1:19" ht="21" customHeight="1">
      <c r="A56" s="473" t="s">
        <v>63</v>
      </c>
      <c r="B56" s="469" t="s">
        <v>64</v>
      </c>
      <c r="C56" s="471"/>
      <c r="D56" s="470" t="s">
        <v>65</v>
      </c>
      <c r="E56" s="469" t="s">
        <v>64</v>
      </c>
      <c r="F56" s="468"/>
      <c r="G56" s="468"/>
      <c r="H56" s="467"/>
      <c r="I56" s="470" t="s">
        <v>65</v>
      </c>
      <c r="J56" s="464"/>
      <c r="K56" s="472" t="s">
        <v>63</v>
      </c>
      <c r="L56" s="469" t="s">
        <v>64</v>
      </c>
      <c r="M56" s="471"/>
      <c r="N56" s="470" t="s">
        <v>65</v>
      </c>
      <c r="O56" s="469" t="s">
        <v>64</v>
      </c>
      <c r="P56" s="468"/>
      <c r="Q56" s="468"/>
      <c r="R56" s="467"/>
      <c r="S56" s="466" t="s">
        <v>65</v>
      </c>
    </row>
    <row r="57" spans="1:19" ht="21" customHeight="1">
      <c r="A57" s="465"/>
      <c r="B57" s="461"/>
      <c r="C57" s="459"/>
      <c r="D57" s="462"/>
      <c r="E57" s="461"/>
      <c r="F57" s="460"/>
      <c r="G57" s="460"/>
      <c r="H57" s="459"/>
      <c r="I57" s="462"/>
      <c r="J57" s="464"/>
      <c r="K57" s="463"/>
      <c r="L57" s="461"/>
      <c r="M57" s="459"/>
      <c r="N57" s="462"/>
      <c r="O57" s="461"/>
      <c r="P57" s="460"/>
      <c r="Q57" s="460"/>
      <c r="R57" s="459"/>
      <c r="S57" s="458"/>
    </row>
    <row r="58" spans="1:19" ht="21" customHeight="1">
      <c r="A58" s="465"/>
      <c r="B58" s="461"/>
      <c r="C58" s="459"/>
      <c r="D58" s="462"/>
      <c r="E58" s="461"/>
      <c r="F58" s="460"/>
      <c r="G58" s="460"/>
      <c r="H58" s="459"/>
      <c r="I58" s="462"/>
      <c r="J58" s="464"/>
      <c r="K58" s="463"/>
      <c r="L58" s="461"/>
      <c r="M58" s="459"/>
      <c r="N58" s="462"/>
      <c r="O58" s="461"/>
      <c r="P58" s="460"/>
      <c r="Q58" s="460"/>
      <c r="R58" s="459"/>
      <c r="S58" s="458"/>
    </row>
    <row r="59" spans="1:19" ht="12" customHeight="1">
      <c r="A59" s="457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5"/>
    </row>
    <row r="60" ht="4.5" customHeight="1"/>
    <row r="61" spans="1:19" ht="15" customHeight="1">
      <c r="A61" s="454" t="s">
        <v>66</v>
      </c>
      <c r="B61" s="453"/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2"/>
    </row>
    <row r="62" spans="1:19" ht="81" customHeight="1">
      <c r="A62" s="451" t="s">
        <v>204</v>
      </c>
      <c r="B62" s="450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49"/>
    </row>
    <row r="63" ht="4.5" customHeight="1"/>
    <row r="64" spans="1:19" ht="15" customHeight="1">
      <c r="A64" s="448" t="s">
        <v>68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6"/>
    </row>
    <row r="65" spans="1:19" ht="81" customHeight="1">
      <c r="A65" s="445" t="s">
        <v>203</v>
      </c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43"/>
    </row>
    <row r="66" spans="1:8" ht="30" customHeight="1">
      <c r="A66" s="442"/>
      <c r="B66" s="441" t="s">
        <v>69</v>
      </c>
      <c r="C66" s="440">
        <v>42811</v>
      </c>
      <c r="D66" s="439"/>
      <c r="E66" s="439"/>
      <c r="F66" s="439"/>
      <c r="G66" s="439"/>
      <c r="H66" s="439"/>
    </row>
  </sheetData>
  <sheetProtection password="FC6B" sheet="1" objects="1" scenarios="1"/>
  <mergeCells count="94">
    <mergeCell ref="L57:M57"/>
    <mergeCell ref="L58:M58"/>
    <mergeCell ref="E57:H57"/>
    <mergeCell ref="E58:H58"/>
    <mergeCell ref="O57:R57"/>
    <mergeCell ref="O58:R58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J46:K46"/>
    <mergeCell ref="C47:D47"/>
    <mergeCell ref="J47:K47"/>
    <mergeCell ref="G41:H41"/>
    <mergeCell ref="C41:E41"/>
    <mergeCell ref="C42:E42"/>
    <mergeCell ref="C43:H43"/>
    <mergeCell ref="K30:L31"/>
    <mergeCell ref="K32:L32"/>
    <mergeCell ref="K27:L27"/>
    <mergeCell ref="I26:I27"/>
    <mergeCell ref="Q41:R41"/>
    <mergeCell ref="A52:S52"/>
    <mergeCell ref="Q47:S47"/>
    <mergeCell ref="A49:S49"/>
    <mergeCell ref="A50:S50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2017-03-17T22:52:58Z</dcterms:created>
  <dcterms:modified xsi:type="dcterms:W3CDTF">2017-03-17T22:52:58Z</dcterms:modified>
  <cp:category/>
  <cp:version/>
  <cp:contentType/>
  <cp:contentStatus/>
</cp:coreProperties>
</file>