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wmf" ContentType="image/x-wmf"/>
  <Override PartName="/xl/drawings/drawing4.xml" ContentType="application/vnd.openxmlformats-officedocument.drawing+xml"/>
  <Default Extension="jpeg" ContentType="image/jpeg"/>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6795" yWindow="-75" windowWidth="14745" windowHeight="12210"/>
  </bookViews>
  <sheets>
    <sheet name="20.rpd-meC" sheetId="2" r:id="rId1"/>
    <sheet name="20.acsB-koE" sheetId="1" r:id="rId2"/>
    <sheet name="20.azmB-dpB" sheetId="3" r:id="rId3"/>
    <sheet name="20.pskC-vršC" sheetId="5" r:id="rId4"/>
    <sheet name="20.prgB-žižD" sheetId="4" r:id="rId5"/>
    <sheet name="20.meD-vpB" sheetId="6" r:id="rId6"/>
    <sheet name="20.dpC-zen" sheetId="8" r:id="rId7"/>
  </sheets>
  <definedNames>
    <definedName name="G57A1" localSheetId="5">#REF!</definedName>
    <definedName name="G57A1">#REF!</definedName>
    <definedName name="_xlnm.Print_Area" localSheetId="5">'20.meD-vpB'!$A$1:$S$66</definedName>
    <definedName name="_xlnm.Print_Area" localSheetId="3">'20.pskC-vršC'!$A$1:$S$66</definedName>
    <definedName name="výmaz" localSheetId="5">'20.meD-vpB'!$D$8:$F$11,'20.meD-vpB'!$D$13:$F$16,'20.meD-vpB'!$D$18:$F$21,'20.meD-vpB'!$D$23:$F$26,'20.meD-vpB'!$D$28:$F$31,'20.meD-vpB'!$D$33:$F$36,'20.meD-vpB'!$N$8:$P$11,'20.meD-vpB'!$N$13:$P$16,'20.meD-vpB'!$N$18:$P$21,'20.meD-vpB'!$N$23:$P$26,'20.meD-vpB'!$N$28:$P$31,'20.meD-vpB'!$N$33:$P$36,'20.meD-vpB'!$A$8:$B$37,'20.meD-vpB'!$K$8:$L$37</definedName>
    <definedName name="výmaz">'20.pskC-vršC'!$D$8:$F$11,'20.pskC-vršC'!$D$13:$F$16,'20.pskC-vršC'!$D$18:$F$21,'20.pskC-vršC'!$D$23:$F$26,'20.pskC-vršC'!$D$28:$F$31,'20.pskC-vršC'!$D$33:$F$36,'20.pskC-vršC'!$N$8:$P$11,'20.pskC-vršC'!$N$13:$P$16,'20.pskC-vršC'!$N$18:$P$21,'20.pskC-vršC'!$N$23:$P$26,'20.pskC-vršC'!$N$28:$P$31,'20.pskC-vršC'!$N$33:$P$36,'20.pskC-vršC'!$A$8:$B$37,'20.pskC-vršC'!$K$8:$L$37</definedName>
  </definedNames>
  <calcPr calcId="124519"/>
</workbook>
</file>

<file path=xl/calcChain.xml><?xml version="1.0" encoding="utf-8"?>
<calcChain xmlns="http://schemas.openxmlformats.org/spreadsheetml/2006/main">
  <c r="A45" i="8"/>
  <c r="Q36"/>
  <c r="G36"/>
  <c r="H36" s="1"/>
  <c r="R36" s="1"/>
  <c r="Q35"/>
  <c r="G35"/>
  <c r="H35" s="1"/>
  <c r="R35" s="1"/>
  <c r="Q34"/>
  <c r="G34"/>
  <c r="H34" s="1"/>
  <c r="R34" s="1"/>
  <c r="Q33"/>
  <c r="G33"/>
  <c r="G37" s="1"/>
  <c r="Q31"/>
  <c r="G31"/>
  <c r="H31" s="1"/>
  <c r="R31" s="1"/>
  <c r="Q30"/>
  <c r="G30"/>
  <c r="H30" s="1"/>
  <c r="R30" s="1"/>
  <c r="Q29"/>
  <c r="G29"/>
  <c r="H29" s="1"/>
  <c r="R29" s="1"/>
  <c r="Q28"/>
  <c r="G28"/>
  <c r="G32" s="1"/>
  <c r="Q26"/>
  <c r="G26"/>
  <c r="H26" s="1"/>
  <c r="R26" s="1"/>
  <c r="Q25"/>
  <c r="G25"/>
  <c r="H25" s="1"/>
  <c r="R25" s="1"/>
  <c r="Q24"/>
  <c r="G24"/>
  <c r="H24" s="1"/>
  <c r="R24" s="1"/>
  <c r="Q23"/>
  <c r="G23"/>
  <c r="G27" s="1"/>
  <c r="Q21"/>
  <c r="G21"/>
  <c r="H21" s="1"/>
  <c r="R21" s="1"/>
  <c r="Q20"/>
  <c r="G20"/>
  <c r="H20" s="1"/>
  <c r="R20" s="1"/>
  <c r="Q19"/>
  <c r="G19"/>
  <c r="H19" s="1"/>
  <c r="R19" s="1"/>
  <c r="Q18"/>
  <c r="G18"/>
  <c r="G22" s="1"/>
  <c r="Q16"/>
  <c r="G16"/>
  <c r="H16" s="1"/>
  <c r="R16" s="1"/>
  <c r="Q15"/>
  <c r="G15"/>
  <c r="H15" s="1"/>
  <c r="R15" s="1"/>
  <c r="Q14"/>
  <c r="G14"/>
  <c r="H14" s="1"/>
  <c r="R14" s="1"/>
  <c r="Q13"/>
  <c r="G13"/>
  <c r="G17" s="1"/>
  <c r="Q11"/>
  <c r="G11"/>
  <c r="H11" s="1"/>
  <c r="R11" s="1"/>
  <c r="Q10"/>
  <c r="G10"/>
  <c r="H10" s="1"/>
  <c r="R10" s="1"/>
  <c r="Q9"/>
  <c r="G9"/>
  <c r="H9" s="1"/>
  <c r="R9" s="1"/>
  <c r="Q8"/>
  <c r="G8"/>
  <c r="G8" i="6"/>
  <c r="Q8"/>
  <c r="R8" s="1"/>
  <c r="R12" s="1"/>
  <c r="G9"/>
  <c r="H9" s="1"/>
  <c r="Q9"/>
  <c r="R9"/>
  <c r="D12"/>
  <c r="E12"/>
  <c r="F12"/>
  <c r="G12"/>
  <c r="I11" s="1"/>
  <c r="N12"/>
  <c r="O12"/>
  <c r="P12"/>
  <c r="Q12"/>
  <c r="I9" s="1"/>
  <c r="G13"/>
  <c r="Q13"/>
  <c r="H13" s="1"/>
  <c r="R13"/>
  <c r="G14"/>
  <c r="H14"/>
  <c r="Q14"/>
  <c r="R14"/>
  <c r="D17"/>
  <c r="E17"/>
  <c r="F17"/>
  <c r="G17"/>
  <c r="S16" s="1"/>
  <c r="N17"/>
  <c r="O17"/>
  <c r="P17"/>
  <c r="Q17"/>
  <c r="I13" s="1"/>
  <c r="R17"/>
  <c r="G18"/>
  <c r="H18" s="1"/>
  <c r="Q18"/>
  <c r="R18"/>
  <c r="G19"/>
  <c r="H19"/>
  <c r="Q19"/>
  <c r="R19"/>
  <c r="D22"/>
  <c r="E22"/>
  <c r="F22"/>
  <c r="G22"/>
  <c r="I21" s="1"/>
  <c r="N22"/>
  <c r="O22"/>
  <c r="P22"/>
  <c r="Q22"/>
  <c r="I18" s="1"/>
  <c r="R22"/>
  <c r="G23"/>
  <c r="H23"/>
  <c r="Q23"/>
  <c r="R23"/>
  <c r="G24"/>
  <c r="H24"/>
  <c r="Q24"/>
  <c r="R24"/>
  <c r="D27"/>
  <c r="E27"/>
  <c r="F27"/>
  <c r="G27"/>
  <c r="S26" s="1"/>
  <c r="N27"/>
  <c r="O27"/>
  <c r="P27"/>
  <c r="Q27"/>
  <c r="R27"/>
  <c r="G28"/>
  <c r="H28" s="1"/>
  <c r="Q28"/>
  <c r="R28" s="1"/>
  <c r="G29"/>
  <c r="H29" s="1"/>
  <c r="Q29"/>
  <c r="R29" s="1"/>
  <c r="D32"/>
  <c r="D39" s="1"/>
  <c r="E32"/>
  <c r="F32"/>
  <c r="N32"/>
  <c r="O32"/>
  <c r="P32"/>
  <c r="Q32"/>
  <c r="G33"/>
  <c r="H33"/>
  <c r="Q33"/>
  <c r="R33"/>
  <c r="G34"/>
  <c r="H34"/>
  <c r="Q34"/>
  <c r="R34"/>
  <c r="D37"/>
  <c r="E37"/>
  <c r="F37"/>
  <c r="G37"/>
  <c r="S36" s="1"/>
  <c r="N37"/>
  <c r="N39" s="1"/>
  <c r="O37"/>
  <c r="P37"/>
  <c r="P39" s="1"/>
  <c r="Q37"/>
  <c r="R37"/>
  <c r="E39"/>
  <c r="F39"/>
  <c r="O39"/>
  <c r="Q39"/>
  <c r="F45"/>
  <c r="A93"/>
  <c r="A10" s="1"/>
  <c r="K93"/>
  <c r="K8" s="1"/>
  <c r="B94"/>
  <c r="L94"/>
  <c r="A95"/>
  <c r="A13" s="1"/>
  <c r="K95"/>
  <c r="K13" s="1"/>
  <c r="B96"/>
  <c r="L96"/>
  <c r="A97"/>
  <c r="A20" s="1"/>
  <c r="K97"/>
  <c r="K18" s="1"/>
  <c r="B98"/>
  <c r="L98"/>
  <c r="A99"/>
  <c r="A23" s="1"/>
  <c r="K99"/>
  <c r="K23" s="1"/>
  <c r="B100"/>
  <c r="L100"/>
  <c r="A101"/>
  <c r="A30" s="1"/>
  <c r="K101"/>
  <c r="K28" s="1"/>
  <c r="A103"/>
  <c r="A33" s="1"/>
  <c r="K103"/>
  <c r="K33" s="1"/>
  <c r="G107"/>
  <c r="G108"/>
  <c r="L108"/>
  <c r="G109"/>
  <c r="L109"/>
  <c r="C41" s="1"/>
  <c r="G110"/>
  <c r="G111"/>
  <c r="G112"/>
  <c r="L112"/>
  <c r="G113"/>
  <c r="L113"/>
  <c r="M41" s="1"/>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A250"/>
  <c r="B250"/>
  <c r="D250"/>
  <c r="G250" s="1"/>
  <c r="A251"/>
  <c r="B251"/>
  <c r="D251"/>
  <c r="G251" s="1"/>
  <c r="A252"/>
  <c r="B252"/>
  <c r="D252"/>
  <c r="G252" s="1"/>
  <c r="A253"/>
  <c r="B253"/>
  <c r="D253"/>
  <c r="G253" s="1"/>
  <c r="A254"/>
  <c r="B254"/>
  <c r="D254"/>
  <c r="G254" s="1"/>
  <c r="A255"/>
  <c r="B255"/>
  <c r="D255"/>
  <c r="G255" s="1"/>
  <c r="A256"/>
  <c r="B256"/>
  <c r="D256"/>
  <c r="G256" s="1"/>
  <c r="A257"/>
  <c r="B257"/>
  <c r="D257"/>
  <c r="G257" s="1"/>
  <c r="A258"/>
  <c r="B258"/>
  <c r="D258"/>
  <c r="G258" s="1"/>
  <c r="A259"/>
  <c r="B259"/>
  <c r="D259"/>
  <c r="G259" s="1"/>
  <c r="A260"/>
  <c r="B260"/>
  <c r="D260"/>
  <c r="G260" s="1"/>
  <c r="A261"/>
  <c r="B261"/>
  <c r="D261"/>
  <c r="G261" s="1"/>
  <c r="A262"/>
  <c r="B262"/>
  <c r="D262"/>
  <c r="G262" s="1"/>
  <c r="A263"/>
  <c r="B263"/>
  <c r="D263"/>
  <c r="G263" s="1"/>
  <c r="A264"/>
  <c r="B264"/>
  <c r="D264"/>
  <c r="G264" s="1"/>
  <c r="A265"/>
  <c r="B265"/>
  <c r="D265"/>
  <c r="G265" s="1"/>
  <c r="G8" i="5"/>
  <c r="Q8"/>
  <c r="R8" s="1"/>
  <c r="R12" s="1"/>
  <c r="G9"/>
  <c r="H9" s="1"/>
  <c r="Q9"/>
  <c r="R9"/>
  <c r="D12"/>
  <c r="E12"/>
  <c r="F12"/>
  <c r="G12"/>
  <c r="I11" s="1"/>
  <c r="N12"/>
  <c r="O12"/>
  <c r="P12"/>
  <c r="Q12"/>
  <c r="I9" s="1"/>
  <c r="G13"/>
  <c r="H13" s="1"/>
  <c r="Q13"/>
  <c r="R13"/>
  <c r="G14"/>
  <c r="H14"/>
  <c r="Q14"/>
  <c r="R14"/>
  <c r="D17"/>
  <c r="E17"/>
  <c r="F17"/>
  <c r="G17"/>
  <c r="S16" s="1"/>
  <c r="N17"/>
  <c r="O17"/>
  <c r="P17"/>
  <c r="Q17"/>
  <c r="R17"/>
  <c r="G18"/>
  <c r="H18" s="1"/>
  <c r="Q18"/>
  <c r="R18"/>
  <c r="G19"/>
  <c r="H19"/>
  <c r="Q19"/>
  <c r="R19"/>
  <c r="D22"/>
  <c r="E22"/>
  <c r="F22"/>
  <c r="G22"/>
  <c r="I21" s="1"/>
  <c r="N22"/>
  <c r="O22"/>
  <c r="P22"/>
  <c r="Q22"/>
  <c r="R22"/>
  <c r="G23"/>
  <c r="Q23"/>
  <c r="H23" s="1"/>
  <c r="R23"/>
  <c r="G24"/>
  <c r="H24"/>
  <c r="Q24"/>
  <c r="R24"/>
  <c r="D27"/>
  <c r="E27"/>
  <c r="F27"/>
  <c r="G27"/>
  <c r="S26" s="1"/>
  <c r="N27"/>
  <c r="O27"/>
  <c r="P27"/>
  <c r="Q27"/>
  <c r="R27"/>
  <c r="G28"/>
  <c r="H28" s="1"/>
  <c r="Q28"/>
  <c r="R28"/>
  <c r="G29"/>
  <c r="H29"/>
  <c r="Q29"/>
  <c r="R29"/>
  <c r="D32"/>
  <c r="E32"/>
  <c r="F32"/>
  <c r="G32"/>
  <c r="I31" s="1"/>
  <c r="N32"/>
  <c r="O32"/>
  <c r="P32"/>
  <c r="Q32"/>
  <c r="R32"/>
  <c r="G33"/>
  <c r="H33" s="1"/>
  <c r="Q33"/>
  <c r="R33"/>
  <c r="G34"/>
  <c r="H34"/>
  <c r="Q34"/>
  <c r="R34"/>
  <c r="D37"/>
  <c r="E37"/>
  <c r="F37"/>
  <c r="G37"/>
  <c r="S36" s="1"/>
  <c r="N37"/>
  <c r="O37"/>
  <c r="P37"/>
  <c r="Q37"/>
  <c r="R37"/>
  <c r="D39"/>
  <c r="E39"/>
  <c r="F39"/>
  <c r="G39"/>
  <c r="N39"/>
  <c r="O39"/>
  <c r="P39"/>
  <c r="Q39"/>
  <c r="I39" s="1"/>
  <c r="S39"/>
  <c r="F45"/>
  <c r="A93"/>
  <c r="A10" s="1"/>
  <c r="K93"/>
  <c r="K8" s="1"/>
  <c r="B94"/>
  <c r="B57" s="1"/>
  <c r="L94"/>
  <c r="A95"/>
  <c r="A13" s="1"/>
  <c r="K95"/>
  <c r="K13" s="1"/>
  <c r="B96"/>
  <c r="L96"/>
  <c r="A97"/>
  <c r="A20" s="1"/>
  <c r="K97"/>
  <c r="K18" s="1"/>
  <c r="B98"/>
  <c r="L98"/>
  <c r="A99"/>
  <c r="A23" s="1"/>
  <c r="K99"/>
  <c r="K23" s="1"/>
  <c r="B100"/>
  <c r="L100"/>
  <c r="A101"/>
  <c r="A30" s="1"/>
  <c r="K101"/>
  <c r="K28" s="1"/>
  <c r="A103"/>
  <c r="A33" s="1"/>
  <c r="K103"/>
  <c r="K33" s="1"/>
  <c r="G107"/>
  <c r="G108"/>
  <c r="L108"/>
  <c r="G109"/>
  <c r="L109"/>
  <c r="C41" s="1"/>
  <c r="G110"/>
  <c r="G111"/>
  <c r="G112"/>
  <c r="L112"/>
  <c r="G113"/>
  <c r="L113"/>
  <c r="M41" s="1"/>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B104" s="1"/>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A250"/>
  <c r="B250"/>
  <c r="D250"/>
  <c r="G250"/>
  <c r="A251"/>
  <c r="B251"/>
  <c r="D251"/>
  <c r="G251"/>
  <c r="A252"/>
  <c r="B252"/>
  <c r="D252"/>
  <c r="G252"/>
  <c r="A253"/>
  <c r="B253"/>
  <c r="D253"/>
  <c r="G253"/>
  <c r="A254"/>
  <c r="B254"/>
  <c r="D254"/>
  <c r="G254"/>
  <c r="A255"/>
  <c r="B255"/>
  <c r="D255"/>
  <c r="G255"/>
  <c r="A256"/>
  <c r="B256"/>
  <c r="D256"/>
  <c r="G256"/>
  <c r="A257"/>
  <c r="B257"/>
  <c r="D257"/>
  <c r="G257"/>
  <c r="A258"/>
  <c r="B258"/>
  <c r="D258"/>
  <c r="G258"/>
  <c r="A259"/>
  <c r="B259"/>
  <c r="D259"/>
  <c r="G259"/>
  <c r="A260"/>
  <c r="B260"/>
  <c r="D260"/>
  <c r="G260"/>
  <c r="A261"/>
  <c r="B261"/>
  <c r="D261"/>
  <c r="G261"/>
  <c r="A262"/>
  <c r="B262"/>
  <c r="G262" s="1"/>
  <c r="D262"/>
  <c r="A263"/>
  <c r="B263"/>
  <c r="D263"/>
  <c r="G263"/>
  <c r="A264"/>
  <c r="B264"/>
  <c r="D264"/>
  <c r="G264"/>
  <c r="A265"/>
  <c r="B265"/>
  <c r="D265"/>
  <c r="G265"/>
  <c r="G8" i="4"/>
  <c r="H8" s="1"/>
  <c r="Q8"/>
  <c r="G9"/>
  <c r="H9" s="1"/>
  <c r="R9" s="1"/>
  <c r="Q9"/>
  <c r="G10"/>
  <c r="H10" s="1"/>
  <c r="R10" s="1"/>
  <c r="Q10"/>
  <c r="G11"/>
  <c r="H11" s="1"/>
  <c r="R11" s="1"/>
  <c r="Q11"/>
  <c r="G12"/>
  <c r="E12" s="1"/>
  <c r="N12"/>
  <c r="O12"/>
  <c r="P12"/>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3"/>
  <c r="H8" s="1"/>
  <c r="R8" s="1"/>
  <c r="Q8"/>
  <c r="G9"/>
  <c r="H9" s="1"/>
  <c r="R9" s="1"/>
  <c r="Q9"/>
  <c r="G10"/>
  <c r="H10" s="1"/>
  <c r="R10" s="1"/>
  <c r="Q10"/>
  <c r="G11"/>
  <c r="H11" s="1"/>
  <c r="R11" s="1"/>
  <c r="Q11"/>
  <c r="G12"/>
  <c r="E12" s="1"/>
  <c r="N12"/>
  <c r="P12"/>
  <c r="Q12"/>
  <c r="G13"/>
  <c r="Q13"/>
  <c r="H13" s="1"/>
  <c r="R13" s="1"/>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2"/>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A45" i="1"/>
  <c r="Q36"/>
  <c r="G36"/>
  <c r="H36" s="1"/>
  <c r="R36" s="1"/>
  <c r="Q35"/>
  <c r="G35"/>
  <c r="H35" s="1"/>
  <c r="R35" s="1"/>
  <c r="Q34"/>
  <c r="G34"/>
  <c r="H34" s="1"/>
  <c r="R34" s="1"/>
  <c r="Q33"/>
  <c r="G33"/>
  <c r="G37" s="1"/>
  <c r="Q31"/>
  <c r="G31"/>
  <c r="H31" s="1"/>
  <c r="R31" s="1"/>
  <c r="Q30"/>
  <c r="G30"/>
  <c r="H30" s="1"/>
  <c r="R30" s="1"/>
  <c r="Q29"/>
  <c r="G29"/>
  <c r="H29" s="1"/>
  <c r="R29" s="1"/>
  <c r="Q28"/>
  <c r="G28"/>
  <c r="G32" s="1"/>
  <c r="Q26"/>
  <c r="G26"/>
  <c r="H26" s="1"/>
  <c r="R26" s="1"/>
  <c r="Q25"/>
  <c r="G25"/>
  <c r="H25" s="1"/>
  <c r="R25" s="1"/>
  <c r="Q24"/>
  <c r="G24"/>
  <c r="H24" s="1"/>
  <c r="R24" s="1"/>
  <c r="Q23"/>
  <c r="G23"/>
  <c r="G27" s="1"/>
  <c r="Q21"/>
  <c r="G21"/>
  <c r="H21" s="1"/>
  <c r="R21" s="1"/>
  <c r="Q20"/>
  <c r="G20"/>
  <c r="H20" s="1"/>
  <c r="R20" s="1"/>
  <c r="Q19"/>
  <c r="G19"/>
  <c r="H19" s="1"/>
  <c r="R19" s="1"/>
  <c r="Q18"/>
  <c r="G18"/>
  <c r="G22" s="1"/>
  <c r="Q16"/>
  <c r="G16"/>
  <c r="H16" s="1"/>
  <c r="R16" s="1"/>
  <c r="Q15"/>
  <c r="G15"/>
  <c r="H15" s="1"/>
  <c r="R15" s="1"/>
  <c r="Q14"/>
  <c r="G14"/>
  <c r="H14" s="1"/>
  <c r="R14" s="1"/>
  <c r="Q13"/>
  <c r="G13"/>
  <c r="G17" s="1"/>
  <c r="Q11"/>
  <c r="G11"/>
  <c r="H11" s="1"/>
  <c r="R11" s="1"/>
  <c r="Q10"/>
  <c r="G10"/>
  <c r="H10" s="1"/>
  <c r="R10" s="1"/>
  <c r="Q9"/>
  <c r="G9"/>
  <c r="H9" s="1"/>
  <c r="R9" s="1"/>
  <c r="Q8"/>
  <c r="G8"/>
  <c r="P17" i="8" l="1"/>
  <c r="N17"/>
  <c r="E17"/>
  <c r="O17"/>
  <c r="F17"/>
  <c r="D17"/>
  <c r="P22"/>
  <c r="N22"/>
  <c r="E22"/>
  <c r="O22"/>
  <c r="F22"/>
  <c r="D22"/>
  <c r="P27"/>
  <c r="N27"/>
  <c r="E27"/>
  <c r="O27"/>
  <c r="F27"/>
  <c r="D27"/>
  <c r="P32"/>
  <c r="N32"/>
  <c r="E32"/>
  <c r="O32"/>
  <c r="F32"/>
  <c r="D32"/>
  <c r="P37"/>
  <c r="N37"/>
  <c r="E37"/>
  <c r="O37"/>
  <c r="F37"/>
  <c r="D37"/>
  <c r="Q12"/>
  <c r="Q17"/>
  <c r="Q22"/>
  <c r="Q27"/>
  <c r="Q32"/>
  <c r="Q37"/>
  <c r="H8"/>
  <c r="R8" s="1"/>
  <c r="G12"/>
  <c r="H13"/>
  <c r="R13" s="1"/>
  <c r="R17" s="1"/>
  <c r="H18"/>
  <c r="R18" s="1"/>
  <c r="R22" s="1"/>
  <c r="H23"/>
  <c r="R23" s="1"/>
  <c r="R27" s="1"/>
  <c r="H28"/>
  <c r="R28" s="1"/>
  <c r="R32" s="1"/>
  <c r="H33"/>
  <c r="R33" s="1"/>
  <c r="R37" s="1"/>
  <c r="G39"/>
  <c r="O58" i="6"/>
  <c r="L58"/>
  <c r="O57"/>
  <c r="L57"/>
  <c r="I23"/>
  <c r="I28" s="1"/>
  <c r="I33" s="1"/>
  <c r="G57"/>
  <c r="E58"/>
  <c r="B58"/>
  <c r="E57"/>
  <c r="B57"/>
  <c r="Q58"/>
  <c r="Q57"/>
  <c r="H37"/>
  <c r="I36"/>
  <c r="A35"/>
  <c r="R32"/>
  <c r="R39" s="1"/>
  <c r="G32"/>
  <c r="K30"/>
  <c r="A28"/>
  <c r="H27"/>
  <c r="I26"/>
  <c r="A25"/>
  <c r="S21"/>
  <c r="K20"/>
  <c r="A18"/>
  <c r="H17"/>
  <c r="I16"/>
  <c r="A15"/>
  <c r="S11"/>
  <c r="K10"/>
  <c r="H8"/>
  <c r="A8"/>
  <c r="B104"/>
  <c r="G58"/>
  <c r="K35"/>
  <c r="K25"/>
  <c r="H22"/>
  <c r="K15"/>
  <c r="H12"/>
  <c r="O58" i="5"/>
  <c r="L58"/>
  <c r="O57"/>
  <c r="L57"/>
  <c r="G57"/>
  <c r="E58"/>
  <c r="B58"/>
  <c r="E57"/>
  <c r="I13"/>
  <c r="I18" s="1"/>
  <c r="I23" s="1"/>
  <c r="I28" s="1"/>
  <c r="I33" s="1"/>
  <c r="Q58"/>
  <c r="Q57"/>
  <c r="R39"/>
  <c r="H37"/>
  <c r="I36"/>
  <c r="A35"/>
  <c r="S31"/>
  <c r="K30"/>
  <c r="A28"/>
  <c r="H27"/>
  <c r="I26"/>
  <c r="A25"/>
  <c r="S21"/>
  <c r="K20"/>
  <c r="A18"/>
  <c r="H17"/>
  <c r="I16"/>
  <c r="I41" s="1"/>
  <c r="A15"/>
  <c r="S11"/>
  <c r="S41" s="1"/>
  <c r="K10"/>
  <c r="H8"/>
  <c r="A8"/>
  <c r="G58"/>
  <c r="K35"/>
  <c r="H32"/>
  <c r="K25"/>
  <c r="H22"/>
  <c r="K15"/>
  <c r="H12"/>
  <c r="H39" s="1"/>
  <c r="R8" i="4"/>
  <c r="R12" s="1"/>
  <c r="H12"/>
  <c r="I11" s="1"/>
  <c r="S11" s="1"/>
  <c r="F12"/>
  <c r="D12"/>
  <c r="G37"/>
  <c r="G32"/>
  <c r="G27"/>
  <c r="G22"/>
  <c r="G17"/>
  <c r="R12" i="3"/>
  <c r="O12"/>
  <c r="H12"/>
  <c r="I11" s="1"/>
  <c r="S11" s="1"/>
  <c r="F12"/>
  <c r="D12"/>
  <c r="G37"/>
  <c r="G32"/>
  <c r="G27"/>
  <c r="G22"/>
  <c r="G17"/>
  <c r="G37" i="2"/>
  <c r="G32"/>
  <c r="G27"/>
  <c r="G22"/>
  <c r="G17"/>
  <c r="G12"/>
  <c r="P22" i="1"/>
  <c r="N22"/>
  <c r="E22"/>
  <c r="O22"/>
  <c r="F22"/>
  <c r="D22"/>
  <c r="P32"/>
  <c r="N32"/>
  <c r="E32"/>
  <c r="O32"/>
  <c r="F32"/>
  <c r="D32"/>
  <c r="P17"/>
  <c r="N17"/>
  <c r="E17"/>
  <c r="O17"/>
  <c r="F17"/>
  <c r="D17"/>
  <c r="P27"/>
  <c r="N27"/>
  <c r="E27"/>
  <c r="O27"/>
  <c r="F27"/>
  <c r="D27"/>
  <c r="P37"/>
  <c r="N37"/>
  <c r="E37"/>
  <c r="O37"/>
  <c r="F37"/>
  <c r="D37"/>
  <c r="Q12"/>
  <c r="Q17"/>
  <c r="Q22"/>
  <c r="Q27"/>
  <c r="Q32"/>
  <c r="Q37"/>
  <c r="H8"/>
  <c r="R8" s="1"/>
  <c r="G12"/>
  <c r="H13"/>
  <c r="R13" s="1"/>
  <c r="R17" s="1"/>
  <c r="H18"/>
  <c r="R18" s="1"/>
  <c r="R22" s="1"/>
  <c r="H23"/>
  <c r="R23" s="1"/>
  <c r="R27" s="1"/>
  <c r="H28"/>
  <c r="R28" s="1"/>
  <c r="R32" s="1"/>
  <c r="H33"/>
  <c r="R33" s="1"/>
  <c r="R37" s="1"/>
  <c r="G39"/>
  <c r="N39" i="8" l="1"/>
  <c r="R12"/>
  <c r="P12"/>
  <c r="P39" s="1"/>
  <c r="N12"/>
  <c r="E12"/>
  <c r="E39" s="1"/>
  <c r="O12"/>
  <c r="O39" s="1"/>
  <c r="H12"/>
  <c r="F12"/>
  <c r="F39" s="1"/>
  <c r="D12"/>
  <c r="D39" s="1"/>
  <c r="R39"/>
  <c r="Q39"/>
  <c r="H37"/>
  <c r="I36" s="1"/>
  <c r="S36" s="1"/>
  <c r="H32"/>
  <c r="I31" s="1"/>
  <c r="S31" s="1"/>
  <c r="H27"/>
  <c r="I26" s="1"/>
  <c r="S26" s="1"/>
  <c r="H22"/>
  <c r="I21" s="1"/>
  <c r="S21" s="1"/>
  <c r="H17"/>
  <c r="I16" s="1"/>
  <c r="S16" s="1"/>
  <c r="I31" i="6"/>
  <c r="H32"/>
  <c r="G39"/>
  <c r="S31"/>
  <c r="E17" i="4"/>
  <c r="N17"/>
  <c r="P17"/>
  <c r="R17"/>
  <c r="G39"/>
  <c r="Q39"/>
  <c r="D17"/>
  <c r="F17"/>
  <c r="H17"/>
  <c r="I16" s="1"/>
  <c r="S16" s="1"/>
  <c r="O17"/>
  <c r="E27"/>
  <c r="N27"/>
  <c r="P27"/>
  <c r="R27"/>
  <c r="D27"/>
  <c r="F27"/>
  <c r="H27"/>
  <c r="I26" s="1"/>
  <c r="S26" s="1"/>
  <c r="O27"/>
  <c r="E37"/>
  <c r="N37"/>
  <c r="P37"/>
  <c r="R37"/>
  <c r="D37"/>
  <c r="F37"/>
  <c r="H37"/>
  <c r="I36" s="1"/>
  <c r="S36" s="1"/>
  <c r="O37"/>
  <c r="E22"/>
  <c r="N22"/>
  <c r="P22"/>
  <c r="R22"/>
  <c r="R39" s="1"/>
  <c r="D22"/>
  <c r="F22"/>
  <c r="H22"/>
  <c r="I21" s="1"/>
  <c r="S21" s="1"/>
  <c r="O22"/>
  <c r="E32"/>
  <c r="N32"/>
  <c r="P32"/>
  <c r="R32"/>
  <c r="D32"/>
  <c r="F32"/>
  <c r="H32"/>
  <c r="I31" s="1"/>
  <c r="S31" s="1"/>
  <c r="O32"/>
  <c r="E22" i="3"/>
  <c r="N22"/>
  <c r="P22"/>
  <c r="R22"/>
  <c r="D22"/>
  <c r="F22"/>
  <c r="H22"/>
  <c r="I21" s="1"/>
  <c r="S21" s="1"/>
  <c r="O22"/>
  <c r="E32"/>
  <c r="N32"/>
  <c r="P32"/>
  <c r="R32"/>
  <c r="D32"/>
  <c r="F32"/>
  <c r="H32"/>
  <c r="I31" s="1"/>
  <c r="S31" s="1"/>
  <c r="O32"/>
  <c r="E17"/>
  <c r="N17"/>
  <c r="P17"/>
  <c r="R17"/>
  <c r="G39"/>
  <c r="Q39"/>
  <c r="D17"/>
  <c r="F17"/>
  <c r="H17"/>
  <c r="I16" s="1"/>
  <c r="S16" s="1"/>
  <c r="O17"/>
  <c r="E27"/>
  <c r="N27"/>
  <c r="P27"/>
  <c r="R27"/>
  <c r="R39" s="1"/>
  <c r="D27"/>
  <c r="F27"/>
  <c r="H27"/>
  <c r="I26" s="1"/>
  <c r="S26" s="1"/>
  <c r="O27"/>
  <c r="E37"/>
  <c r="N37"/>
  <c r="P37"/>
  <c r="R37"/>
  <c r="D37"/>
  <c r="F37"/>
  <c r="H37"/>
  <c r="I36" s="1"/>
  <c r="S36" s="1"/>
  <c r="O37"/>
  <c r="E17" i="2"/>
  <c r="N17"/>
  <c r="P17"/>
  <c r="R17"/>
  <c r="D17"/>
  <c r="F17"/>
  <c r="H17"/>
  <c r="I16" s="1"/>
  <c r="S16" s="1"/>
  <c r="O17"/>
  <c r="E27"/>
  <c r="N27"/>
  <c r="P27"/>
  <c r="R27"/>
  <c r="D27"/>
  <c r="F27"/>
  <c r="H27"/>
  <c r="I26" s="1"/>
  <c r="S26" s="1"/>
  <c r="O27"/>
  <c r="E37"/>
  <c r="N37"/>
  <c r="P37"/>
  <c r="R37"/>
  <c r="D37"/>
  <c r="F37"/>
  <c r="H37"/>
  <c r="I36" s="1"/>
  <c r="S36" s="1"/>
  <c r="O37"/>
  <c r="E12"/>
  <c r="N12"/>
  <c r="P12"/>
  <c r="R12"/>
  <c r="G39"/>
  <c r="Q39"/>
  <c r="D12"/>
  <c r="F12"/>
  <c r="H12"/>
  <c r="I11" s="1"/>
  <c r="S11" s="1"/>
  <c r="O12"/>
  <c r="E22"/>
  <c r="N22"/>
  <c r="P22"/>
  <c r="R22"/>
  <c r="R39" s="1"/>
  <c r="D22"/>
  <c r="F22"/>
  <c r="H22"/>
  <c r="I21" s="1"/>
  <c r="S21" s="1"/>
  <c r="O22"/>
  <c r="E32"/>
  <c r="N32"/>
  <c r="P32"/>
  <c r="R32"/>
  <c r="D32"/>
  <c r="F32"/>
  <c r="H32"/>
  <c r="I31" s="1"/>
  <c r="S31" s="1"/>
  <c r="O32"/>
  <c r="N39" i="1"/>
  <c r="R12"/>
  <c r="P12"/>
  <c r="P39" s="1"/>
  <c r="N12"/>
  <c r="E12"/>
  <c r="E39" s="1"/>
  <c r="O12"/>
  <c r="O39" s="1"/>
  <c r="H12"/>
  <c r="I11" s="1"/>
  <c r="S11" s="1"/>
  <c r="F12"/>
  <c r="F39" s="1"/>
  <c r="D12"/>
  <c r="D39" s="1"/>
  <c r="R39"/>
  <c r="H37"/>
  <c r="I36" s="1"/>
  <c r="S36" s="1"/>
  <c r="H27"/>
  <c r="I26" s="1"/>
  <c r="S26" s="1"/>
  <c r="H17"/>
  <c r="I16" s="1"/>
  <c r="S16" s="1"/>
  <c r="Q39"/>
  <c r="I39" s="1"/>
  <c r="H32"/>
  <c r="I31" s="1"/>
  <c r="S31" s="1"/>
  <c r="H22"/>
  <c r="I21" s="1"/>
  <c r="S21" s="1"/>
  <c r="I39" i="8" l="1"/>
  <c r="I11"/>
  <c r="S11" s="1"/>
  <c r="H39"/>
  <c r="I39" i="6"/>
  <c r="I41" s="1"/>
  <c r="S39"/>
  <c r="S41" s="1"/>
  <c r="H39"/>
  <c r="E39" i="4"/>
  <c r="I39"/>
  <c r="O39"/>
  <c r="D39"/>
  <c r="F39"/>
  <c r="N39"/>
  <c r="P39"/>
  <c r="H39"/>
  <c r="E39" i="3"/>
  <c r="I39"/>
  <c r="O39"/>
  <c r="D39"/>
  <c r="F39"/>
  <c r="N39"/>
  <c r="P39"/>
  <c r="H39"/>
  <c r="E39" i="2"/>
  <c r="I39"/>
  <c r="O39"/>
  <c r="D39"/>
  <c r="F39"/>
  <c r="N39"/>
  <c r="P39"/>
  <c r="H39"/>
  <c r="S39" i="1"/>
  <c r="S41" s="1"/>
  <c r="I41"/>
  <c r="H39"/>
  <c r="S39" i="8" l="1"/>
  <c r="S41" s="1"/>
  <c r="I41"/>
  <c r="S39" i="4"/>
  <c r="S41" s="1"/>
  <c r="I41"/>
  <c r="S39" i="3"/>
  <c r="S41" s="1"/>
  <c r="I41"/>
  <c r="S39" i="2"/>
  <c r="S41" s="1"/>
  <c r="I41"/>
</calcChain>
</file>

<file path=xl/sharedStrings.xml><?xml version="1.0" encoding="utf-8"?>
<sst xmlns="http://schemas.openxmlformats.org/spreadsheetml/2006/main" count="1939" uniqueCount="467">
  <si>
    <t>Česká kuželkářská
asociace</t>
  </si>
  <si>
    <t>Zápis o utkání</t>
  </si>
  <si>
    <t xml:space="preserve">Kuželna:  </t>
  </si>
  <si>
    <t>Braník 1-4</t>
  </si>
  <si>
    <t>Datum:  </t>
  </si>
  <si>
    <t>25.2.2019</t>
  </si>
  <si>
    <t>Domácí</t>
  </si>
  <si>
    <t>AC Sparta Praha B</t>
  </si>
  <si>
    <t>Hosté</t>
  </si>
  <si>
    <t>KK Konstruktiva Praha E</t>
  </si>
  <si>
    <t>Příjmení a jméno hráče</t>
  </si>
  <si>
    <t>Série hodů</t>
  </si>
  <si>
    <t>Výkon</t>
  </si>
  <si>
    <t>Body</t>
  </si>
  <si>
    <t>Reg. číslo</t>
  </si>
  <si>
    <t>Plné</t>
  </si>
  <si>
    <t>Dor.</t>
  </si>
  <si>
    <t>Ch.</t>
  </si>
  <si>
    <t>Celk.</t>
  </si>
  <si>
    <t>Dílčí</t>
  </si>
  <si>
    <t>Druž.</t>
  </si>
  <si>
    <t>Fikejzl</t>
  </si>
  <si>
    <t>Beranová</t>
  </si>
  <si>
    <t>Vít</t>
  </si>
  <si>
    <t>Jiřina</t>
  </si>
  <si>
    <t>Viktorin</t>
  </si>
  <si>
    <t>Chlumský</t>
  </si>
  <si>
    <t>Miroslav</t>
  </si>
  <si>
    <t>Vlastimil</t>
  </si>
  <si>
    <t>Svobodová</t>
  </si>
  <si>
    <t>Lébl</t>
  </si>
  <si>
    <t>Kamila</t>
  </si>
  <si>
    <t>Zbyněk</t>
  </si>
  <si>
    <t>Vácha</t>
  </si>
  <si>
    <t>Zahrádka</t>
  </si>
  <si>
    <t>Jan</t>
  </si>
  <si>
    <t>Jaroslav</t>
  </si>
  <si>
    <t>Cepl</t>
  </si>
  <si>
    <t>Perman</t>
  </si>
  <si>
    <t>Zdeněk</t>
  </si>
  <si>
    <t>Milan</t>
  </si>
  <si>
    <t>Neumajer</t>
  </si>
  <si>
    <t>Musil</t>
  </si>
  <si>
    <t>Jiří</t>
  </si>
  <si>
    <t>Bohumír</t>
  </si>
  <si>
    <t>Celkový výkon družstva  </t>
  </si>
  <si>
    <t>Vedoucí družstva         Jméno:</t>
  </si>
  <si>
    <t>Zdeněk Cepl</t>
  </si>
  <si>
    <t>Bodový zisk</t>
  </si>
  <si>
    <t>Milan Perman</t>
  </si>
  <si>
    <t>Podpis:</t>
  </si>
  <si>
    <t>Rozhodčí</t>
  </si>
  <si>
    <t>Jméno:</t>
  </si>
  <si>
    <t>Číslo průkazu:</t>
  </si>
  <si>
    <t>Čas zahájení utkání:  </t>
  </si>
  <si>
    <t>17:00</t>
  </si>
  <si>
    <t>Teplota na kuželně:  </t>
  </si>
  <si>
    <t>Čas ukončení utkání:  </t>
  </si>
  <si>
    <t>19:30</t>
  </si>
  <si>
    <t>Počet diváků:  </t>
  </si>
  <si>
    <t>Platnost kolaudačního protokolu:  </t>
  </si>
  <si>
    <t>11.8.2021</t>
  </si>
  <si>
    <t>Připomínky k technickému stavu kuželny:</t>
  </si>
  <si>
    <t>Střídání hráčů (zranění):</t>
  </si>
  <si>
    <t>Střídající hráč</t>
  </si>
  <si>
    <t>Střídaný hráč</t>
  </si>
  <si>
    <t>Hod</t>
  </si>
  <si>
    <t>Jméno</t>
  </si>
  <si>
    <t>Reg.č.</t>
  </si>
  <si>
    <t>Napomínání hráčů za nesportovní chování či vyloučení ze startu:</t>
  </si>
  <si>
    <t>Různé:</t>
  </si>
  <si>
    <t xml:space="preserve">Datum a podpis rozhodčího:  </t>
  </si>
  <si>
    <t xml:space="preserve">25.2.2019 </t>
  </si>
  <si>
    <t>19:20</t>
  </si>
  <si>
    <t>Míka</t>
  </si>
  <si>
    <t>Hofman</t>
  </si>
  <si>
    <t>Vítězslav</t>
  </si>
  <si>
    <t>Hampl</t>
  </si>
  <si>
    <t>Martin</t>
  </si>
  <si>
    <t>Petráček</t>
  </si>
  <si>
    <t>Podhola</t>
  </si>
  <si>
    <t>Petr</t>
  </si>
  <si>
    <t>Novotný</t>
  </si>
  <si>
    <t>Valta</t>
  </si>
  <si>
    <t>Václav</t>
  </si>
  <si>
    <t>Vojtěch</t>
  </si>
  <si>
    <t>Šrajer</t>
  </si>
  <si>
    <t>Roubal</t>
  </si>
  <si>
    <t>Karel</t>
  </si>
  <si>
    <t>Mašek</t>
  </si>
  <si>
    <t>František</t>
  </si>
  <si>
    <t>Novák</t>
  </si>
  <si>
    <t>Pudil</t>
  </si>
  <si>
    <t>SK Meteor Praha C</t>
  </si>
  <si>
    <t xml:space="preserve">SK Rapid Praha </t>
  </si>
  <si>
    <t>Žižkov 1-4</t>
  </si>
  <si>
    <t>26.2.2019 vedoucí družstev</t>
  </si>
  <si>
    <t>1.1.2019</t>
  </si>
  <si>
    <t>22:00</t>
  </si>
  <si>
    <t>17:30</t>
  </si>
  <si>
    <t>vedoucí družstev</t>
  </si>
  <si>
    <t>Švarc Antonín</t>
  </si>
  <si>
    <t>Kostelecký Vojtěch</t>
  </si>
  <si>
    <t>Radovan</t>
  </si>
  <si>
    <t>Tomeš</t>
  </si>
  <si>
    <t>Šimůnek</t>
  </si>
  <si>
    <t>Antonín</t>
  </si>
  <si>
    <t>Marek</t>
  </si>
  <si>
    <t>Švarc</t>
  </si>
  <si>
    <t>Sedlák</t>
  </si>
  <si>
    <t>Lubomír</t>
  </si>
  <si>
    <t>Tomáš</t>
  </si>
  <si>
    <t>Čech</t>
  </si>
  <si>
    <t>Kudweis</t>
  </si>
  <si>
    <t>Lucie</t>
  </si>
  <si>
    <t>Štochl</t>
  </si>
  <si>
    <t>Hlavatá</t>
  </si>
  <si>
    <t>Jindřich</t>
  </si>
  <si>
    <t>Habada</t>
  </si>
  <si>
    <t>Kostelecký</t>
  </si>
  <si>
    <t>Bohumil</t>
  </si>
  <si>
    <t>Jakub</t>
  </si>
  <si>
    <t>Plášil</t>
  </si>
  <si>
    <t>Jetmar</t>
  </si>
  <si>
    <t>KK Dopravní podniky Praha B</t>
  </si>
  <si>
    <t>TJ Astra Zahradní Město B</t>
  </si>
  <si>
    <t>26.2.2019</t>
  </si>
  <si>
    <t>Zahr. Město</t>
  </si>
  <si>
    <t>28.2.2019 vedoucí družstev</t>
  </si>
  <si>
    <t>6.9.2020</t>
  </si>
  <si>
    <t>22:25</t>
  </si>
  <si>
    <t>18:00</t>
  </si>
  <si>
    <t>Tožička Martin</t>
  </si>
  <si>
    <t>Kšír Petr</t>
  </si>
  <si>
    <t>Ondřej</t>
  </si>
  <si>
    <t>Strnad</t>
  </si>
  <si>
    <t>Maňour</t>
  </si>
  <si>
    <t>Štěrba</t>
  </si>
  <si>
    <t>Kšír</t>
  </si>
  <si>
    <t>Kryštof</t>
  </si>
  <si>
    <t>Tožička</t>
  </si>
  <si>
    <t>Jitka</t>
  </si>
  <si>
    <t>Radostová</t>
  </si>
  <si>
    <t>Kovář</t>
  </si>
  <si>
    <t>Michal</t>
  </si>
  <si>
    <t>Truksa</t>
  </si>
  <si>
    <t>Smékal</t>
  </si>
  <si>
    <t>Herman</t>
  </si>
  <si>
    <t>Jelínek</t>
  </si>
  <si>
    <t>SK Žižkov Praha D</t>
  </si>
  <si>
    <t>TJ Praga Praha B</t>
  </si>
  <si>
    <t>28.2.2019</t>
  </si>
  <si>
    <t>Karlov</t>
  </si>
  <si>
    <t>17.00</t>
  </si>
  <si>
    <t>po</t>
  </si>
  <si>
    <t>Cepl Zdeněk</t>
  </si>
  <si>
    <t>st</t>
  </si>
  <si>
    <t>Eden 3-4</t>
  </si>
  <si>
    <t>17.30</t>
  </si>
  <si>
    <t>Eden 1-2</t>
  </si>
  <si>
    <t>Málek Miroslav</t>
  </si>
  <si>
    <t>KK Dopravní podniky Praha C</t>
  </si>
  <si>
    <t>čt</t>
  </si>
  <si>
    <t>Braník 5-6</t>
  </si>
  <si>
    <t>Perman Milan</t>
  </si>
  <si>
    <t>Union 3-4</t>
  </si>
  <si>
    <t>Mansfeldová Jiřina</t>
  </si>
  <si>
    <t>PSK Union Praha C</t>
  </si>
  <si>
    <t>Meteor</t>
  </si>
  <si>
    <t>Míka Zdeněk</t>
  </si>
  <si>
    <t>út</t>
  </si>
  <si>
    <t>Chrdle Jiří</t>
  </si>
  <si>
    <t>SK Meteor Praha D</t>
  </si>
  <si>
    <t>Hofman Jiří</t>
  </si>
  <si>
    <t>SK Rapid Praha A</t>
  </si>
  <si>
    <t>V. Popovice</t>
  </si>
  <si>
    <t>Musil Ladislav</t>
  </si>
  <si>
    <t>Slavoj V. Popovice B</t>
  </si>
  <si>
    <t>TJ Astra Z. Město C</t>
  </si>
  <si>
    <t>18.00</t>
  </si>
  <si>
    <t>Vršovice</t>
  </si>
  <si>
    <t>Svitavský Karel</t>
  </si>
  <si>
    <t>TJ Sokol Praha - Vršovice C</t>
  </si>
  <si>
    <t>19.30</t>
  </si>
  <si>
    <t>Fialová Eliška</t>
  </si>
  <si>
    <t xml:space="preserve">TJ Zentiva Praha </t>
  </si>
  <si>
    <t>čas</t>
  </si>
  <si>
    <t>kuželna</t>
  </si>
  <si>
    <t>vedoucí</t>
  </si>
  <si>
    <t>družstvo</t>
  </si>
  <si>
    <t>dom. kolo</t>
  </si>
  <si>
    <t>16.</t>
  </si>
  <si>
    <t>15.</t>
  </si>
  <si>
    <t>14.</t>
  </si>
  <si>
    <t>13.</t>
  </si>
  <si>
    <t>12.</t>
  </si>
  <si>
    <t>11.</t>
  </si>
  <si>
    <t>10.</t>
  </si>
  <si>
    <t>9.</t>
  </si>
  <si>
    <t>8.</t>
  </si>
  <si>
    <t>7.</t>
  </si>
  <si>
    <t>6.</t>
  </si>
  <si>
    <t>5.</t>
  </si>
  <si>
    <t>4.</t>
  </si>
  <si>
    <t>3.</t>
  </si>
  <si>
    <t>2.</t>
  </si>
  <si>
    <t>1.</t>
  </si>
  <si>
    <t>ŠIMŮNEK</t>
  </si>
  <si>
    <t>SEDLÁK</t>
  </si>
  <si>
    <t>PEŘINA</t>
  </si>
  <si>
    <t>KUDWEIS</t>
  </si>
  <si>
    <t>KOZDERA</t>
  </si>
  <si>
    <t>KOSTELECKÝ</t>
  </si>
  <si>
    <t>HLAVATÁ</t>
  </si>
  <si>
    <t>1. ZM C</t>
  </si>
  <si>
    <t>JETMAR</t>
  </si>
  <si>
    <t>EŠTÓK</t>
  </si>
  <si>
    <t>ZAHRÁDKA</t>
  </si>
  <si>
    <t>LÉBL</t>
  </si>
  <si>
    <t>VONDRÁČEK</t>
  </si>
  <si>
    <t>Stanislava</t>
  </si>
  <si>
    <t>ŠVINDLOVÁ</t>
  </si>
  <si>
    <t>PERMAN</t>
  </si>
  <si>
    <t>MUSIL</t>
  </si>
  <si>
    <t>CHLUMSKÝ</t>
  </si>
  <si>
    <t>1. KO E</t>
  </si>
  <si>
    <t>BERANOVÁ</t>
  </si>
  <si>
    <t>Michael</t>
  </si>
  <si>
    <t>ŠEPIČ</t>
  </si>
  <si>
    <t>Vladimír</t>
  </si>
  <si>
    <t>DVOŘÁK</t>
  </si>
  <si>
    <t>CHRDLE</t>
  </si>
  <si>
    <t>ŠOSTÝ</t>
  </si>
  <si>
    <t>Richard</t>
  </si>
  <si>
    <t>SEKERÁK</t>
  </si>
  <si>
    <t>POZNER</t>
  </si>
  <si>
    <t>Bedřich</t>
  </si>
  <si>
    <t>BERNÁTEK</t>
  </si>
  <si>
    <t>1. ME D</t>
  </si>
  <si>
    <t>BOHÁČ</t>
  </si>
  <si>
    <t>PODHOLA</t>
  </si>
  <si>
    <t>HOFMAN</t>
  </si>
  <si>
    <t>Josef</t>
  </si>
  <si>
    <t>POKORNÝ</t>
  </si>
  <si>
    <t>PUDIL</t>
  </si>
  <si>
    <t>ROUBAL</t>
  </si>
  <si>
    <t>VALTA</t>
  </si>
  <si>
    <t>1. RPD A</t>
  </si>
  <si>
    <t>Vítěslav</t>
  </si>
  <si>
    <t>HAMPL</t>
  </si>
  <si>
    <t>Věra</t>
  </si>
  <si>
    <t xml:space="preserve">ŠTEFANOVÁ </t>
  </si>
  <si>
    <t>BÁRTL</t>
  </si>
  <si>
    <t>Eliška</t>
  </si>
  <si>
    <t>FIALOVÁ</t>
  </si>
  <si>
    <t>Ladislav</t>
  </si>
  <si>
    <t>HOLEČEK</t>
  </si>
  <si>
    <t>Lenka</t>
  </si>
  <si>
    <t>KRAUSOVÁ</t>
  </si>
  <si>
    <t>Jana</t>
  </si>
  <si>
    <t xml:space="preserve">VALENTOVÁ </t>
  </si>
  <si>
    <t>1. ZEN</t>
  </si>
  <si>
    <t>Miloslav</t>
  </si>
  <si>
    <t>KELLNER</t>
  </si>
  <si>
    <t>RADOSTOVÁ</t>
  </si>
  <si>
    <t>TOŽIČKA</t>
  </si>
  <si>
    <t>TOMSA</t>
  </si>
  <si>
    <t>ŠTĚRBA</t>
  </si>
  <si>
    <t>ŠPAČKOVÁ</t>
  </si>
  <si>
    <t>BRODIL</t>
  </si>
  <si>
    <t>TRUKSA</t>
  </si>
  <si>
    <t>ŽĎÁREK</t>
  </si>
  <si>
    <t>1. ŽIŽ D</t>
  </si>
  <si>
    <t>STRNAD</t>
  </si>
  <si>
    <t>VÁCHA</t>
  </si>
  <si>
    <t xml:space="preserve">SVOBODOVÁ </t>
  </si>
  <si>
    <t>VIKTORIN</t>
  </si>
  <si>
    <t>NEUMAJER</t>
  </si>
  <si>
    <t>LANKAŠ</t>
  </si>
  <si>
    <t>FIKEJZL</t>
  </si>
  <si>
    <t>ČERNÝ</t>
  </si>
  <si>
    <t>1. ACS B</t>
  </si>
  <si>
    <t>CEPL</t>
  </si>
  <si>
    <t>SVITAVSKÝ</t>
  </si>
  <si>
    <t>WOLF</t>
  </si>
  <si>
    <t>Johana</t>
  </si>
  <si>
    <t xml:space="preserve">ŠPIČKOVÁ </t>
  </si>
  <si>
    <t>VILÍMOVSKÝ</t>
  </si>
  <si>
    <t>BĚLOHLÁVEK</t>
  </si>
  <si>
    <t>MYŠIČKOVÁ</t>
  </si>
  <si>
    <t>1. VRŠ C</t>
  </si>
  <si>
    <t>Ivo</t>
  </si>
  <si>
    <t>VÁVRA</t>
  </si>
  <si>
    <t>PYTLÍK</t>
  </si>
  <si>
    <t>RUNTSCHOVÁ</t>
  </si>
  <si>
    <t>MANSFELDOVÁ</t>
  </si>
  <si>
    <t>Květa</t>
  </si>
  <si>
    <t>PYTLÍKOVÁ</t>
  </si>
  <si>
    <t>HAKEN</t>
  </si>
  <si>
    <t>PETER</t>
  </si>
  <si>
    <t>VYKOUKOVÁ</t>
  </si>
  <si>
    <t>NECKÁŘ</t>
  </si>
  <si>
    <t>1. PSK C</t>
  </si>
  <si>
    <t xml:space="preserve">ŠMEJKAL </t>
  </si>
  <si>
    <t>Čeněk</t>
  </si>
  <si>
    <t>ZACHAŘ</t>
  </si>
  <si>
    <t>Eva</t>
  </si>
  <si>
    <t>VÁCLAVKOVÁ</t>
  </si>
  <si>
    <t>Pavel</t>
  </si>
  <si>
    <t xml:space="preserve">ŠŤOVÍČEK </t>
  </si>
  <si>
    <t>Emílie</t>
  </si>
  <si>
    <t xml:space="preserve">SOMOLÍKOVÁ </t>
  </si>
  <si>
    <t>Ludmila</t>
  </si>
  <si>
    <t>KAPROVÁ</t>
  </si>
  <si>
    <t xml:space="preserve">KAPAL </t>
  </si>
  <si>
    <t>Gabriela</t>
  </si>
  <si>
    <t>JIRÁSKOVÁ</t>
  </si>
  <si>
    <t>JÍCHA</t>
  </si>
  <si>
    <t>JANATA</t>
  </si>
  <si>
    <t>KRATOCHVIL</t>
  </si>
  <si>
    <t>Markéta</t>
  </si>
  <si>
    <t>DYMÁČKOVÁ</t>
  </si>
  <si>
    <t>1. VP B</t>
  </si>
  <si>
    <t>Ivana</t>
  </si>
  <si>
    <t>BANDASOVÁ</t>
  </si>
  <si>
    <t>KAŠPAR</t>
  </si>
  <si>
    <t>MAŇOUR</t>
  </si>
  <si>
    <t>LUKÁŠ</t>
  </si>
  <si>
    <t>JELÍNEK</t>
  </si>
  <si>
    <t>KLUGANOST</t>
  </si>
  <si>
    <t>Lukáš</t>
  </si>
  <si>
    <t>JIRSA</t>
  </si>
  <si>
    <t>SMÉKAL</t>
  </si>
  <si>
    <t>KOVÁŘ</t>
  </si>
  <si>
    <t>1. PRG B</t>
  </si>
  <si>
    <t>KŠÍR</t>
  </si>
  <si>
    <t>NOVOTNÝ</t>
  </si>
  <si>
    <t>ŠRAJER</t>
  </si>
  <si>
    <t xml:space="preserve">TŘEŠŇÁK </t>
  </si>
  <si>
    <t>SVOBODA</t>
  </si>
  <si>
    <t>PETRÁČEK</t>
  </si>
  <si>
    <t>NOVÁK</t>
  </si>
  <si>
    <t>MÍKA</t>
  </si>
  <si>
    <t xml:space="preserve">MAŠEK </t>
  </si>
  <si>
    <t>1. ME C</t>
  </si>
  <si>
    <t>CERNSTEIN</t>
  </si>
  <si>
    <t>SVOZÍLEK</t>
  </si>
  <si>
    <t>Petra</t>
  </si>
  <si>
    <t xml:space="preserve">ŠVARCOVÁ </t>
  </si>
  <si>
    <t>ŠVARC</t>
  </si>
  <si>
    <t>STOKLASA</t>
  </si>
  <si>
    <t>MICHÁLEK</t>
  </si>
  <si>
    <t>MÁLEK</t>
  </si>
  <si>
    <t xml:space="preserve"> 1. DP C</t>
  </si>
  <si>
    <t>Karel ml.</t>
  </si>
  <si>
    <t>HNÁTEK</t>
  </si>
  <si>
    <t>PLÁŠIL</t>
  </si>
  <si>
    <t>TOMEŠ</t>
  </si>
  <si>
    <t>vedoucí hosté</t>
  </si>
  <si>
    <t>ŠTOCHL</t>
  </si>
  <si>
    <t>ŠTOČEK</t>
  </si>
  <si>
    <t>Karel st.</t>
  </si>
  <si>
    <t>HABADA</t>
  </si>
  <si>
    <t>1. DP B</t>
  </si>
  <si>
    <t>ČECH</t>
  </si>
  <si>
    <t>celé</t>
  </si>
  <si>
    <t>jméno</t>
  </si>
  <si>
    <t>příjmení</t>
  </si>
  <si>
    <t>reg. č.</t>
  </si>
  <si>
    <t>střídání</t>
  </si>
  <si>
    <t>soupiska</t>
  </si>
  <si>
    <t>tozicka@seznam.cz</t>
  </si>
  <si>
    <t>602 211 004</t>
  </si>
  <si>
    <t>žižkov</t>
  </si>
  <si>
    <t>liskafialova@seznam.cz</t>
  </si>
  <si>
    <t>724 501 272</t>
  </si>
  <si>
    <t>zentiva</t>
  </si>
  <si>
    <t>ksvitavsky@seznam.cz</t>
  </si>
  <si>
    <t>777 854 705</t>
  </si>
  <si>
    <t>vršovice</t>
  </si>
  <si>
    <t>zizkak@volny.cz</t>
  </si>
  <si>
    <t>777 333 008</t>
  </si>
  <si>
    <t>musil@raj-nemovitosti.cz</t>
  </si>
  <si>
    <t>734 780 399</t>
  </si>
  <si>
    <t>v. popovice</t>
  </si>
  <si>
    <t>jirina.mansfeldova@fs.mfcr.cz  </t>
  </si>
  <si>
    <t>776 166 814</t>
  </si>
  <si>
    <t>union c</t>
  </si>
  <si>
    <t>ceplovi@gmail.com</t>
  </si>
  <si>
    <t>602 320 762</t>
  </si>
  <si>
    <t>sparta b</t>
  </si>
  <si>
    <t>hofmanj@2n.cz</t>
  </si>
  <si>
    <t>602 836 881</t>
  </si>
  <si>
    <t>rapid</t>
  </si>
  <si>
    <t>pxir@seznam.cz</t>
  </si>
  <si>
    <t>776 348 912</t>
  </si>
  <si>
    <t>praga b</t>
  </si>
  <si>
    <t>jiri.chrdle@seznam.cz</t>
  </si>
  <si>
    <t>606 163 006</t>
  </si>
  <si>
    <t>meteor d</t>
  </si>
  <si>
    <t>mikzdenek@seznam.cz</t>
  </si>
  <si>
    <t>737 650 135</t>
  </si>
  <si>
    <t>meteor c</t>
  </si>
  <si>
    <t>permonici@gmail.com</t>
  </si>
  <si>
    <t>731 666 029</t>
  </si>
  <si>
    <t>ko e</t>
  </si>
  <si>
    <t>malek@inekon.cz</t>
  </si>
  <si>
    <t>607 220 187</t>
  </si>
  <si>
    <t>dp c</t>
  </si>
  <si>
    <t>ano</t>
  </si>
  <si>
    <t>Roman</t>
  </si>
  <si>
    <t>Přeučil</t>
  </si>
  <si>
    <t>tondasvarc@seznam.cz</t>
  </si>
  <si>
    <t>721 964 603</t>
  </si>
  <si>
    <t>dp b</t>
  </si>
  <si>
    <t>vojta.kostelecky@gmail.com</t>
  </si>
  <si>
    <t>725 615 003</t>
  </si>
  <si>
    <t>astra c</t>
  </si>
  <si>
    <t>Pavla   (N)</t>
  </si>
  <si>
    <t>NÁHRADNÍKOVÁ</t>
  </si>
  <si>
    <t>kontakty</t>
  </si>
  <si>
    <t>DOPSANÝ</t>
  </si>
  <si>
    <t>bomutil@gmail.com</t>
  </si>
  <si>
    <t>platnost reg. průkazu</t>
  </si>
  <si>
    <t>PŘÍJMENÍ</t>
  </si>
  <si>
    <t>reg. číslo</t>
  </si>
  <si>
    <t>Bohumír Musil</t>
  </si>
  <si>
    <t>skupinář:</t>
  </si>
  <si>
    <t>a náhradníci domácích i hostů</t>
  </si>
  <si>
    <t>dopsat na soupisku</t>
  </si>
  <si>
    <t>Dopsaní hráči na soupisku</t>
  </si>
  <si>
    <t>Datum a podpis rozhodčího</t>
  </si>
  <si>
    <t>Platnost kolaudačního protokolu  </t>
  </si>
  <si>
    <t>Počet diváků  </t>
  </si>
  <si>
    <t>22:30</t>
  </si>
  <si>
    <t>Čas ukončení utkání  </t>
  </si>
  <si>
    <t>Teplota na kuželně  </t>
  </si>
  <si>
    <t>Čas zahájení utkání  </t>
  </si>
  <si>
    <t>Technické podmínky utkání:</t>
  </si>
  <si>
    <t>51-100</t>
  </si>
  <si>
    <t>1-50</t>
  </si>
  <si>
    <t>rozdíl</t>
  </si>
  <si>
    <t>body</t>
  </si>
  <si>
    <t>Datum  </t>
  </si>
  <si>
    <t>Kuželna Dráhy</t>
  </si>
  <si>
    <r>
      <t xml:space="preserve">Pražský kuželkářský svaz                               </t>
    </r>
    <r>
      <rPr>
        <b/>
        <sz val="10"/>
        <color indexed="23"/>
        <rFont val="Arial CE"/>
        <charset val="238"/>
      </rPr>
      <t xml:space="preserve"> </t>
    </r>
    <r>
      <rPr>
        <b/>
        <sz val="14"/>
        <rFont val="Arial CE"/>
        <charset val="238"/>
      </rPr>
      <t>MP III</t>
    </r>
  </si>
  <si>
    <t>TJ Astra Z. Město B</t>
  </si>
  <si>
    <t>astra b</t>
  </si>
  <si>
    <t>21.30</t>
  </si>
  <si>
    <t xml:space="preserve">22.3.2019 </t>
  </si>
  <si>
    <t>29.8.2019</t>
  </si>
  <si>
    <t>Eliška Fialová</t>
  </si>
  <si>
    <t>Miroslav Málek</t>
  </si>
  <si>
    <t>Bártl</t>
  </si>
  <si>
    <t>Kellner</t>
  </si>
  <si>
    <t>Málek</t>
  </si>
  <si>
    <t>Holeček</t>
  </si>
  <si>
    <t>Michálek</t>
  </si>
  <si>
    <t>Marie</t>
  </si>
  <si>
    <t>Fialová</t>
  </si>
  <si>
    <t>Málková</t>
  </si>
  <si>
    <t>Krausová</t>
  </si>
  <si>
    <t>Hnátek ml.</t>
  </si>
  <si>
    <t>Štefanová</t>
  </si>
  <si>
    <t>Stoklasa</t>
  </si>
  <si>
    <t xml:space="preserve">TJ ZENTIVA Praha </t>
  </si>
  <si>
    <t>22.3.2019</t>
  </si>
</sst>
</file>

<file path=xl/styles.xml><?xml version="1.0" encoding="utf-8"?>
<styleSheet xmlns="http://schemas.openxmlformats.org/spreadsheetml/2006/main">
  <numFmts count="3">
    <numFmt numFmtId="164" formatCode="0&quot;.&quot;"/>
    <numFmt numFmtId="165" formatCode="00000"/>
    <numFmt numFmtId="166" formatCode="d/m/yyyy;@"/>
  </numFmts>
  <fonts count="70">
    <font>
      <sz val="10"/>
      <color rgb="FF000000"/>
      <name val="Arial CE"/>
    </font>
    <font>
      <sz val="9"/>
      <color rgb="FF000000"/>
      <name val="Arial CE"/>
    </font>
    <font>
      <b/>
      <sz val="9"/>
      <color rgb="FF000000"/>
      <name val="Arial CE"/>
    </font>
    <font>
      <sz val="12"/>
      <color rgb="FF000000"/>
      <name val="Arial CE"/>
    </font>
    <font>
      <b/>
      <sz val="12"/>
      <color rgb="FF000000"/>
      <name val="Arial CE"/>
    </font>
    <font>
      <b/>
      <sz val="16"/>
      <color rgb="FF000000"/>
      <name val="Arial CE"/>
    </font>
    <font>
      <b/>
      <sz val="14"/>
      <color rgb="FF000000"/>
      <name val="Arial CE"/>
    </font>
    <font>
      <b/>
      <sz val="10"/>
      <color rgb="FF000000"/>
      <name val="Arial CE"/>
    </font>
    <font>
      <sz val="8"/>
      <color rgb="FF000000"/>
      <name val="Arial CE"/>
    </font>
    <font>
      <sz val="11"/>
      <color rgb="FF000000"/>
      <name val="Arial CE"/>
    </font>
    <font>
      <sz val="14"/>
      <color rgb="FF000000"/>
      <name val="Arial CE"/>
    </font>
    <font>
      <b/>
      <sz val="20"/>
      <color rgb="FF000000"/>
      <name val="Arial CE"/>
    </font>
    <font>
      <sz val="10"/>
      <color rgb="FF000000"/>
      <name val="Arial CE"/>
    </font>
    <font>
      <b/>
      <sz val="12"/>
      <color rgb="FFFF0000"/>
      <name val="Arial CE"/>
    </font>
    <font>
      <b/>
      <sz val="12"/>
      <color rgb="FF00B050"/>
      <name val="Arial CE"/>
    </font>
    <font>
      <sz val="10"/>
      <name val="Arial CE"/>
      <charset val="238"/>
    </font>
    <font>
      <b/>
      <sz val="10"/>
      <name val="Arial"/>
      <family val="2"/>
      <charset val="238"/>
    </font>
    <font>
      <sz val="10"/>
      <name val="Arial"/>
      <family val="2"/>
      <charset val="238"/>
    </font>
    <font>
      <b/>
      <sz val="10"/>
      <name val="Arial CE"/>
      <charset val="238"/>
    </font>
    <font>
      <b/>
      <sz val="9"/>
      <name val="Arial CE"/>
      <charset val="238"/>
    </font>
    <font>
      <b/>
      <sz val="10"/>
      <color indexed="62"/>
      <name val="Arial CE"/>
      <charset val="238"/>
    </font>
    <font>
      <sz val="10"/>
      <color indexed="62"/>
      <name val="Arial CE"/>
      <charset val="238"/>
    </font>
    <font>
      <b/>
      <sz val="10"/>
      <color indexed="62"/>
      <name val="Arial"/>
      <family val="2"/>
      <charset val="238"/>
    </font>
    <font>
      <b/>
      <sz val="10"/>
      <color rgb="FFFF0000"/>
      <name val="Arial CE"/>
      <charset val="238"/>
    </font>
    <font>
      <b/>
      <sz val="10"/>
      <color indexed="10"/>
      <name val="Arial CE"/>
      <charset val="238"/>
    </font>
    <font>
      <sz val="10"/>
      <color indexed="10"/>
      <name val="Arial CE"/>
      <charset val="238"/>
    </font>
    <font>
      <b/>
      <sz val="10"/>
      <color indexed="10"/>
      <name val="Arial"/>
      <family val="2"/>
      <charset val="238"/>
    </font>
    <font>
      <i/>
      <sz val="10"/>
      <color indexed="10"/>
      <name val="Arial CE"/>
      <charset val="238"/>
    </font>
    <font>
      <i/>
      <sz val="10"/>
      <name val="Arial CE"/>
      <charset val="238"/>
    </font>
    <font>
      <b/>
      <i/>
      <sz val="10"/>
      <name val="Arial"/>
      <family val="2"/>
      <charset val="238"/>
    </font>
    <font>
      <b/>
      <i/>
      <sz val="10"/>
      <color indexed="10"/>
      <name val="Arial"/>
      <family val="2"/>
      <charset val="238"/>
    </font>
    <font>
      <i/>
      <sz val="10"/>
      <color indexed="10"/>
      <name val="Arial"/>
      <family val="2"/>
      <charset val="238"/>
    </font>
    <font>
      <i/>
      <sz val="10"/>
      <name val="Arial"/>
      <family val="2"/>
      <charset val="238"/>
    </font>
    <font>
      <b/>
      <sz val="10"/>
      <name val="Arial CE"/>
      <family val="2"/>
      <charset val="238"/>
    </font>
    <font>
      <sz val="9"/>
      <color indexed="17"/>
      <name val="Arial CE"/>
      <family val="2"/>
      <charset val="238"/>
    </font>
    <font>
      <b/>
      <sz val="10"/>
      <color indexed="53"/>
      <name val="Arial CE"/>
      <charset val="238"/>
    </font>
    <font>
      <sz val="10"/>
      <color rgb="FFFF0000"/>
      <name val="Arial CE"/>
      <charset val="238"/>
    </font>
    <font>
      <sz val="10"/>
      <color indexed="57"/>
      <name val="Arial CE"/>
      <charset val="238"/>
    </font>
    <font>
      <b/>
      <sz val="10"/>
      <color indexed="57"/>
      <name val="Arial CE"/>
      <charset val="238"/>
    </font>
    <font>
      <sz val="10"/>
      <color indexed="53"/>
      <name val="Arial CE"/>
      <charset val="238"/>
    </font>
    <font>
      <sz val="11"/>
      <name val="Arial CE"/>
      <charset val="238"/>
    </font>
    <font>
      <sz val="11"/>
      <color rgb="FFFF0000"/>
      <name val="Arial CE"/>
      <charset val="238"/>
    </font>
    <font>
      <sz val="10"/>
      <color theme="1" tint="0.34998626667073579"/>
      <name val="Arial CE"/>
      <charset val="238"/>
    </font>
    <font>
      <sz val="11"/>
      <color theme="1" tint="0.34998626667073579"/>
      <name val="Arial CE"/>
      <charset val="238"/>
    </font>
    <font>
      <sz val="10"/>
      <color theme="0" tint="-0.499984740745262"/>
      <name val="Arial CE"/>
      <charset val="238"/>
    </font>
    <font>
      <sz val="11"/>
      <color theme="0" tint="-0.499984740745262"/>
      <name val="Arial CE"/>
      <charset val="238"/>
    </font>
    <font>
      <sz val="11"/>
      <color rgb="FFC00000"/>
      <name val="Arial CE"/>
      <charset val="238"/>
    </font>
    <font>
      <sz val="11"/>
      <color theme="0" tint="-0.34998626667073579"/>
      <name val="Arial CE"/>
      <charset val="238"/>
    </font>
    <font>
      <sz val="11"/>
      <color indexed="10"/>
      <name val="Arial CE"/>
      <charset val="238"/>
    </font>
    <font>
      <sz val="13"/>
      <color indexed="10"/>
      <name val="Arial CE"/>
      <charset val="238"/>
    </font>
    <font>
      <sz val="9"/>
      <name val="Arial CE"/>
      <family val="2"/>
      <charset val="238"/>
    </font>
    <font>
      <sz val="8"/>
      <name val="Arial CE"/>
      <family val="2"/>
      <charset val="238"/>
    </font>
    <font>
      <sz val="9"/>
      <color indexed="10"/>
      <name val="Arial CE"/>
      <family val="2"/>
      <charset val="238"/>
    </font>
    <font>
      <sz val="10"/>
      <name val="Arial CE"/>
      <family val="2"/>
      <charset val="238"/>
    </font>
    <font>
      <sz val="11"/>
      <name val="Arial CE"/>
      <family val="2"/>
      <charset val="238"/>
    </font>
    <font>
      <b/>
      <i/>
      <sz val="16"/>
      <name val="Arial CE"/>
      <charset val="238"/>
    </font>
    <font>
      <b/>
      <sz val="16"/>
      <name val="Arial CE"/>
      <family val="2"/>
      <charset val="238"/>
    </font>
    <font>
      <b/>
      <sz val="9"/>
      <name val="Arial CE"/>
      <family val="2"/>
      <charset val="238"/>
    </font>
    <font>
      <b/>
      <sz val="11"/>
      <name val="Arial CE"/>
      <charset val="238"/>
    </font>
    <font>
      <b/>
      <sz val="12"/>
      <name val="Arial CE"/>
      <family val="2"/>
      <charset val="238"/>
    </font>
    <font>
      <sz val="12"/>
      <name val="Arial CE"/>
      <family val="2"/>
      <charset val="238"/>
    </font>
    <font>
      <b/>
      <sz val="12"/>
      <name val="Arial CE"/>
      <charset val="238"/>
    </font>
    <font>
      <sz val="10"/>
      <color indexed="55"/>
      <name val="Arial CE"/>
      <family val="2"/>
      <charset val="238"/>
    </font>
    <font>
      <sz val="14"/>
      <name val="Arial CE"/>
      <family val="2"/>
      <charset val="238"/>
    </font>
    <font>
      <b/>
      <sz val="14"/>
      <name val="Arial CE"/>
      <family val="2"/>
      <charset val="238"/>
    </font>
    <font>
      <sz val="10"/>
      <color indexed="22"/>
      <name val="Arial CE"/>
      <charset val="238"/>
    </font>
    <font>
      <b/>
      <sz val="20"/>
      <name val="Arial CE"/>
      <family val="2"/>
      <charset val="238"/>
    </font>
    <font>
      <b/>
      <sz val="10"/>
      <color indexed="23"/>
      <name val="Arial CE"/>
      <charset val="238"/>
    </font>
    <font>
      <b/>
      <sz val="14"/>
      <name val="Arial CE"/>
      <charset val="238"/>
    </font>
    <font>
      <b/>
      <sz val="12"/>
      <color rgb="FFFF0000"/>
      <name val="Arial CE"/>
      <family val="2"/>
      <charset val="238"/>
    </font>
  </fonts>
  <fills count="9">
    <fill>
      <patternFill patternType="none"/>
    </fill>
    <fill>
      <patternFill patternType="gray125"/>
    </fill>
    <fill>
      <patternFill patternType="none"/>
    </fill>
    <fill>
      <patternFill patternType="solid">
        <fgColor rgb="FFFFFFCC"/>
        <bgColor rgb="FFFFFFFF"/>
      </patternFill>
    </fill>
    <fill>
      <patternFill patternType="solid">
        <fgColor theme="0" tint="-4.9989318521683403E-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rgb="FFEAEAEA"/>
        <bgColor indexed="64"/>
      </patternFill>
    </fill>
  </fills>
  <borders count="159">
    <border>
      <left/>
      <right/>
      <top/>
      <bottom/>
      <diagonal/>
    </border>
    <border>
      <left style="medium">
        <color rgb="FF000000"/>
      </left>
      <right/>
      <top style="medium">
        <color rgb="FF000000"/>
      </top>
      <bottom style="medium">
        <color rgb="FF000000"/>
      </bottom>
      <diagonal/>
    </border>
    <border>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top/>
      <bottom style="medium">
        <color rgb="FF000000"/>
      </bottom>
      <diagonal/>
    </border>
    <border>
      <left style="medium">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thin">
        <color rgb="FF000000"/>
      </bottom>
      <diagonal/>
    </border>
    <border>
      <left style="medium">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medium">
        <color rgb="FF000000"/>
      </right>
      <top style="hair">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hair">
        <color rgb="FF000000"/>
      </left>
      <right/>
      <top style="hair">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right/>
      <top/>
      <bottom style="dotted">
        <color rgb="FF000000"/>
      </bottom>
      <diagonal/>
    </border>
    <border>
      <left/>
      <right/>
      <top/>
      <bottom style="medium">
        <color rgb="FF000000"/>
      </bottom>
      <diagonal/>
    </border>
    <border>
      <left/>
      <right/>
      <top style="dotted">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hair">
        <color indexed="64"/>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bottom style="dotted">
        <color indexed="64"/>
      </bottom>
      <diagonal/>
    </border>
    <border>
      <left/>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55"/>
      </right>
      <top/>
      <bottom style="double">
        <color indexed="55"/>
      </bottom>
      <diagonal/>
    </border>
    <border>
      <left style="hair">
        <color indexed="64"/>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55"/>
      </right>
      <top style="double">
        <color indexed="8"/>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55"/>
      </right>
      <top style="double">
        <color indexed="55"/>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s>
  <cellStyleXfs count="5">
    <xf numFmtId="0" fontId="0" fillId="0" borderId="0"/>
    <xf numFmtId="0" fontId="12" fillId="2" borderId="0"/>
    <xf numFmtId="0" fontId="15" fillId="2" borderId="0"/>
    <xf numFmtId="0" fontId="53" fillId="2" borderId="0"/>
    <xf numFmtId="0" fontId="60" fillId="8" borderId="158" applyFont="0" applyBorder="0" applyAlignment="0" applyProtection="0">
      <alignment horizontal="left" vertical="center" indent="1"/>
      <protection locked="0"/>
    </xf>
  </cellStyleXfs>
  <cellXfs count="599">
    <xf numFmtId="0" fontId="0" fillId="2" borderId="0" xfId="0" applyFill="1"/>
    <xf numFmtId="0" fontId="0" fillId="2" borderId="0" xfId="0" applyFill="1" applyProtection="1">
      <protection hidden="1"/>
    </xf>
    <xf numFmtId="0" fontId="1" fillId="2" borderId="0" xfId="0" applyFont="1" applyFill="1" applyAlignment="1" applyProtection="1">
      <alignment horizontal="right"/>
      <protection hidden="1"/>
    </xf>
    <xf numFmtId="0" fontId="2" fillId="3" borderId="1" xfId="0" applyFont="1" applyFill="1" applyBorder="1" applyAlignment="1" applyProtection="1">
      <alignment horizontal="left" vertical="top" indent="1"/>
      <protection hidden="1"/>
    </xf>
    <xf numFmtId="0" fontId="1" fillId="2" borderId="2" xfId="0" applyFont="1" applyFill="1" applyBorder="1" applyAlignment="1" applyProtection="1">
      <alignment horizontal="center" vertical="top"/>
      <protection hidden="1"/>
    </xf>
    <xf numFmtId="0" fontId="1" fillId="2" borderId="3" xfId="0" applyFont="1" applyFill="1" applyBorder="1" applyAlignment="1" applyProtection="1">
      <alignment horizontal="center" vertical="top"/>
      <protection hidden="1"/>
    </xf>
    <xf numFmtId="0" fontId="1" fillId="2" borderId="4" xfId="0" applyFont="1" applyFill="1" applyBorder="1" applyAlignment="1" applyProtection="1">
      <alignment horizontal="center" vertical="top"/>
      <protection hidden="1"/>
    </xf>
    <xf numFmtId="0" fontId="1" fillId="2" borderId="5" xfId="0" applyFont="1" applyFill="1" applyBorder="1" applyAlignment="1" applyProtection="1">
      <alignment horizontal="center" vertical="top"/>
      <protection hidden="1"/>
    </xf>
    <xf numFmtId="0" fontId="1" fillId="2" borderId="6" xfId="0" applyFont="1" applyFill="1" applyBorder="1" applyAlignment="1" applyProtection="1">
      <alignment horizontal="center" vertical="top"/>
      <protection hidden="1"/>
    </xf>
    <xf numFmtId="0" fontId="0" fillId="2" borderId="0" xfId="0" applyFill="1" applyProtection="1">
      <protection hidden="1"/>
    </xf>
    <xf numFmtId="0" fontId="1" fillId="2" borderId="7" xfId="0" applyFont="1" applyFill="1" applyBorder="1" applyAlignment="1" applyProtection="1">
      <alignment horizontal="center" vertical="center"/>
      <protection hidden="1"/>
    </xf>
    <xf numFmtId="0" fontId="0" fillId="2" borderId="8" xfId="0" applyFill="1" applyBorder="1" applyAlignment="1" applyProtection="1">
      <alignment horizontal="center" vertical="center"/>
      <protection locked="0" hidden="1"/>
    </xf>
    <xf numFmtId="0" fontId="0" fillId="2" borderId="9" xfId="0" applyFill="1" applyBorder="1" applyAlignment="1" applyProtection="1">
      <alignment horizontal="center" vertical="center"/>
      <protection locked="0" hidden="1"/>
    </xf>
    <xf numFmtId="0" fontId="0" fillId="2" borderId="10"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0" fillId="2" borderId="12" xfId="0" applyFill="1" applyBorder="1" applyAlignment="1" applyProtection="1">
      <alignment horizontal="center" vertical="center"/>
      <protection locked="0" hidden="1"/>
    </xf>
    <xf numFmtId="0" fontId="0" fillId="2" borderId="13" xfId="0" applyFill="1" applyBorder="1" applyAlignment="1" applyProtection="1">
      <alignment horizontal="center" vertical="center"/>
      <protection locked="0" hidden="1"/>
    </xf>
    <xf numFmtId="0" fontId="0" fillId="2" borderId="14"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0" fillId="2" borderId="16" xfId="0" applyFill="1" applyBorder="1" applyAlignment="1" applyProtection="1">
      <alignment horizontal="center" vertical="center"/>
      <protection locked="0" hidden="1"/>
    </xf>
    <xf numFmtId="0" fontId="0" fillId="2" borderId="17" xfId="0" applyFill="1" applyBorder="1" applyAlignment="1" applyProtection="1">
      <alignment horizontal="center" vertical="center"/>
      <protection locked="0" hidden="1"/>
    </xf>
    <xf numFmtId="0" fontId="0" fillId="2" borderId="18"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1" fillId="2" borderId="19"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4" fillId="2" borderId="22" xfId="0" applyFont="1" applyFill="1" applyBorder="1" applyAlignment="1" applyProtection="1">
      <alignment horizontal="center" vertical="center"/>
      <protection hidden="1"/>
    </xf>
    <xf numFmtId="0" fontId="0" fillId="2" borderId="1" xfId="0" applyFill="1" applyBorder="1" applyAlignment="1" applyProtection="1">
      <alignment vertical="center"/>
      <protection hidden="1"/>
    </xf>
    <xf numFmtId="0" fontId="0" fillId="2" borderId="23" xfId="0" applyFill="1" applyBorder="1" applyAlignment="1" applyProtection="1">
      <alignment vertical="center"/>
      <protection hidden="1"/>
    </xf>
    <xf numFmtId="0" fontId="2" fillId="2" borderId="24" xfId="0" applyFont="1" applyFill="1" applyBorder="1" applyAlignment="1" applyProtection="1">
      <alignment horizontal="right" vertical="center"/>
      <protection hidden="1"/>
    </xf>
    <xf numFmtId="0" fontId="4" fillId="2" borderId="25"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1" fillId="2" borderId="0" xfId="0" applyFont="1" applyFill="1" applyAlignment="1" applyProtection="1">
      <alignment horizontal="left" indent="1"/>
      <protection hidden="1"/>
    </xf>
    <xf numFmtId="0" fontId="6" fillId="3" borderId="28" xfId="0" applyFont="1" applyFill="1" applyBorder="1" applyAlignment="1" applyProtection="1">
      <alignment horizontal="center" vertical="center"/>
      <protection hidden="1"/>
    </xf>
    <xf numFmtId="0" fontId="5" fillId="2" borderId="0" xfId="0" applyFont="1" applyFill="1" applyProtection="1">
      <protection hidden="1"/>
    </xf>
    <xf numFmtId="0" fontId="2" fillId="2" borderId="0" xfId="0" applyFont="1" applyFill="1" applyAlignment="1" applyProtection="1">
      <alignment horizontal="center" vertical="center"/>
      <protection hidden="1"/>
    </xf>
    <xf numFmtId="0" fontId="1" fillId="2" borderId="0" xfId="0" applyFont="1" applyFill="1" applyAlignment="1" applyProtection="1">
      <alignment horizontal="right" indent="1"/>
      <protection hidden="1"/>
    </xf>
    <xf numFmtId="0" fontId="1" fillId="2" borderId="29" xfId="0" applyFont="1" applyFill="1" applyBorder="1" applyAlignment="1" applyProtection="1">
      <alignment horizontal="left" indent="1"/>
      <protection hidden="1"/>
    </xf>
    <xf numFmtId="0" fontId="1" fillId="2" borderId="0" xfId="0" applyFont="1" applyFill="1" applyAlignment="1" applyProtection="1">
      <alignment horizontal="left" indent="1"/>
      <protection hidden="1"/>
    </xf>
    <xf numFmtId="0" fontId="1" fillId="2" borderId="30" xfId="0" applyFont="1" applyFill="1" applyBorder="1" applyAlignment="1" applyProtection="1">
      <alignment horizontal="left" indent="1"/>
      <protection hidden="1"/>
    </xf>
    <xf numFmtId="0" fontId="1" fillId="2" borderId="31" xfId="0" applyFont="1" applyFill="1" applyBorder="1" applyAlignment="1" applyProtection="1">
      <alignment horizontal="left" indent="1"/>
      <protection hidden="1"/>
    </xf>
    <xf numFmtId="0" fontId="1" fillId="2" borderId="32" xfId="0" applyFont="1" applyFill="1" applyBorder="1" applyAlignment="1" applyProtection="1">
      <alignment horizontal="left" indent="1"/>
      <protection hidden="1"/>
    </xf>
    <xf numFmtId="0" fontId="1" fillId="2" borderId="33" xfId="0" applyFont="1" applyFill="1" applyBorder="1" applyAlignment="1" applyProtection="1">
      <alignment horizontal="left" indent="1"/>
      <protection hidden="1"/>
    </xf>
    <xf numFmtId="0" fontId="0" fillId="2" borderId="34" xfId="0" applyFill="1" applyBorder="1" applyProtection="1">
      <protection hidden="1"/>
    </xf>
    <xf numFmtId="0" fontId="1" fillId="2" borderId="35" xfId="0" applyFont="1" applyFill="1" applyBorder="1" applyAlignment="1" applyProtection="1">
      <alignment horizontal="center"/>
      <protection hidden="1"/>
    </xf>
    <xf numFmtId="0" fontId="1" fillId="2" borderId="34" xfId="0" applyFont="1" applyFill="1" applyBorder="1" applyAlignment="1" applyProtection="1">
      <alignment horizontal="left" indent="1"/>
      <protection hidden="1"/>
    </xf>
    <xf numFmtId="0" fontId="1" fillId="2" borderId="36" xfId="0" applyFont="1" applyFill="1" applyBorder="1" applyAlignment="1" applyProtection="1">
      <alignment horizontal="left" indent="1"/>
      <protection hidden="1"/>
    </xf>
    <xf numFmtId="0" fontId="1" fillId="2" borderId="37" xfId="0" applyFont="1" applyFill="1" applyBorder="1" applyAlignment="1" applyProtection="1">
      <alignment horizontal="center"/>
      <protection hidden="1"/>
    </xf>
    <xf numFmtId="0" fontId="1" fillId="2" borderId="38" xfId="0" applyFont="1" applyFill="1" applyBorder="1" applyAlignment="1" applyProtection="1">
      <alignment horizontal="left" indent="1"/>
      <protection hidden="1"/>
    </xf>
    <xf numFmtId="0" fontId="1" fillId="2" borderId="34" xfId="0" applyFont="1" applyFill="1" applyBorder="1" applyAlignment="1" applyProtection="1">
      <alignment horizontal="center"/>
      <protection hidden="1"/>
    </xf>
    <xf numFmtId="0" fontId="1" fillId="2" borderId="39" xfId="0" applyFont="1" applyFill="1" applyBorder="1" applyAlignment="1" applyProtection="1">
      <alignment horizontal="center"/>
      <protection hidden="1"/>
    </xf>
    <xf numFmtId="0" fontId="1" fillId="2" borderId="40" xfId="0" applyFont="1" applyFill="1" applyBorder="1" applyAlignment="1" applyProtection="1">
      <alignment horizontal="left" indent="1"/>
      <protection hidden="1"/>
    </xf>
    <xf numFmtId="0" fontId="1" fillId="2" borderId="41" xfId="0" applyFont="1" applyFill="1" applyBorder="1" applyAlignment="1" applyProtection="1">
      <alignment horizontal="center"/>
      <protection hidden="1"/>
    </xf>
    <xf numFmtId="0" fontId="0" fillId="2" borderId="42" xfId="0" applyFill="1" applyBorder="1" applyAlignment="1" applyProtection="1">
      <alignment horizontal="left" indent="1"/>
      <protection hidden="1"/>
    </xf>
    <xf numFmtId="0" fontId="7" fillId="2" borderId="0" xfId="0" applyFont="1" applyFill="1" applyAlignment="1" applyProtection="1">
      <alignment horizontal="left" indent="1"/>
      <protection hidden="1"/>
    </xf>
    <xf numFmtId="0" fontId="7" fillId="2" borderId="29" xfId="0" applyFont="1" applyFill="1" applyBorder="1" applyAlignment="1" applyProtection="1">
      <alignment horizontal="left" indent="1"/>
      <protection hidden="1"/>
    </xf>
    <xf numFmtId="0" fontId="0" fillId="2" borderId="43" xfId="0" applyFill="1" applyBorder="1" applyAlignment="1" applyProtection="1">
      <alignment horizontal="left" indent="1"/>
      <protection hidden="1"/>
    </xf>
    <xf numFmtId="0" fontId="0" fillId="2" borderId="44" xfId="0" applyFill="1" applyBorder="1" applyAlignment="1" applyProtection="1">
      <alignment horizontal="left" wrapText="1" indent="1"/>
      <protection hidden="1"/>
    </xf>
    <xf numFmtId="0" fontId="0" fillId="2" borderId="45" xfId="0" applyFill="1" applyBorder="1" applyAlignment="1" applyProtection="1">
      <alignment horizontal="left" wrapText="1" indent="1"/>
      <protection hidden="1"/>
    </xf>
    <xf numFmtId="0" fontId="1" fillId="2" borderId="46" xfId="0" applyFont="1" applyFill="1" applyBorder="1" applyProtection="1">
      <protection hidden="1"/>
    </xf>
    <xf numFmtId="0" fontId="1" fillId="2" borderId="46" xfId="0" applyFont="1" applyFill="1" applyBorder="1" applyAlignment="1" applyProtection="1">
      <alignment horizontal="right"/>
      <protection hidden="1"/>
    </xf>
    <xf numFmtId="164" fontId="1" fillId="2" borderId="47" xfId="0" applyNumberFormat="1" applyFont="1" applyFill="1" applyBorder="1" applyAlignment="1" applyProtection="1">
      <alignment horizontal="center" vertical="center"/>
      <protection locked="0" hidden="1"/>
    </xf>
    <xf numFmtId="0" fontId="8" fillId="2" borderId="13" xfId="0" applyFont="1" applyFill="1" applyBorder="1" applyAlignment="1" applyProtection="1">
      <alignment horizontal="center" vertical="center"/>
      <protection locked="0" hidden="1"/>
    </xf>
    <xf numFmtId="164" fontId="1" fillId="2" borderId="13" xfId="0" applyNumberFormat="1" applyFont="1" applyFill="1" applyBorder="1" applyAlignment="1" applyProtection="1">
      <alignment horizontal="center" vertical="center"/>
      <protection locked="0" hidden="1"/>
    </xf>
    <xf numFmtId="0" fontId="8" fillId="2" borderId="48" xfId="0" applyFont="1" applyFill="1" applyBorder="1" applyAlignment="1" applyProtection="1">
      <alignment horizontal="center" vertical="center"/>
      <protection locked="0" hidden="1"/>
    </xf>
    <xf numFmtId="0" fontId="13" fillId="2" borderId="20" xfId="0" applyFont="1" applyFill="1" applyBorder="1" applyAlignment="1" applyProtection="1">
      <alignment horizontal="center" vertical="center"/>
      <protection hidden="1"/>
    </xf>
    <xf numFmtId="0" fontId="0" fillId="2" borderId="0" xfId="1" applyFont="1" applyFill="1"/>
    <xf numFmtId="0" fontId="0" fillId="2" borderId="0" xfId="1" applyFont="1" applyFill="1" applyProtection="1">
      <protection hidden="1"/>
    </xf>
    <xf numFmtId="0" fontId="1" fillId="2" borderId="46" xfId="1" applyFont="1" applyFill="1" applyBorder="1" applyAlignment="1" applyProtection="1">
      <alignment horizontal="right"/>
      <protection hidden="1"/>
    </xf>
    <xf numFmtId="0" fontId="1" fillId="2" borderId="46" xfId="1" applyFont="1" applyFill="1" applyBorder="1" applyProtection="1">
      <protection hidden="1"/>
    </xf>
    <xf numFmtId="0" fontId="0" fillId="2" borderId="45" xfId="1" applyFont="1" applyFill="1" applyBorder="1" applyAlignment="1" applyProtection="1">
      <alignment horizontal="left" wrapText="1" indent="1"/>
      <protection hidden="1"/>
    </xf>
    <xf numFmtId="0" fontId="0" fillId="2" borderId="44" xfId="1" applyFont="1" applyFill="1" applyBorder="1" applyAlignment="1" applyProtection="1">
      <alignment horizontal="left" wrapText="1" indent="1"/>
      <protection hidden="1"/>
    </xf>
    <xf numFmtId="0" fontId="0" fillId="2" borderId="43" xfId="1" applyFont="1" applyFill="1" applyBorder="1" applyAlignment="1" applyProtection="1">
      <alignment horizontal="left" indent="1"/>
      <protection hidden="1"/>
    </xf>
    <xf numFmtId="0" fontId="8" fillId="2" borderId="48" xfId="1" applyFont="1" applyFill="1" applyBorder="1" applyAlignment="1" applyProtection="1">
      <alignment horizontal="center" vertical="center"/>
      <protection locked="0" hidden="1"/>
    </xf>
    <xf numFmtId="0" fontId="8" fillId="2" borderId="13" xfId="1" applyFont="1" applyFill="1" applyBorder="1" applyAlignment="1" applyProtection="1">
      <alignment horizontal="center" vertical="center"/>
      <protection locked="0" hidden="1"/>
    </xf>
    <xf numFmtId="164" fontId="1" fillId="2" borderId="13" xfId="1" applyNumberFormat="1" applyFont="1" applyFill="1" applyBorder="1" applyAlignment="1" applyProtection="1">
      <alignment horizontal="center" vertical="center"/>
      <protection locked="0" hidden="1"/>
    </xf>
    <xf numFmtId="0" fontId="1" fillId="2" borderId="0" xfId="1" applyFont="1" applyFill="1" applyAlignment="1" applyProtection="1">
      <alignment horizontal="left" indent="1"/>
      <protection hidden="1"/>
    </xf>
    <xf numFmtId="164" fontId="1" fillId="2" borderId="47" xfId="1" applyNumberFormat="1" applyFont="1" applyFill="1" applyBorder="1" applyAlignment="1" applyProtection="1">
      <alignment horizontal="center" vertical="center"/>
      <protection locked="0" hidden="1"/>
    </xf>
    <xf numFmtId="0" fontId="1" fillId="2" borderId="41" xfId="1" applyFont="1" applyFill="1" applyBorder="1" applyAlignment="1" applyProtection="1">
      <alignment horizontal="center"/>
      <protection hidden="1"/>
    </xf>
    <xf numFmtId="0" fontId="1" fillId="2" borderId="34" xfId="1" applyFont="1" applyFill="1" applyBorder="1" applyAlignment="1" applyProtection="1">
      <alignment horizontal="center"/>
      <protection hidden="1"/>
    </xf>
    <xf numFmtId="0" fontId="1" fillId="2" borderId="34" xfId="1" applyFont="1" applyFill="1" applyBorder="1" applyAlignment="1" applyProtection="1">
      <alignment horizontal="left" indent="1"/>
      <protection hidden="1"/>
    </xf>
    <xf numFmtId="0" fontId="1" fillId="2" borderId="33" xfId="1" applyFont="1" applyFill="1" applyBorder="1" applyAlignment="1" applyProtection="1">
      <alignment horizontal="left" indent="1"/>
      <protection hidden="1"/>
    </xf>
    <xf numFmtId="0" fontId="1" fillId="2" borderId="35" xfId="1" applyFont="1" applyFill="1" applyBorder="1" applyAlignment="1" applyProtection="1">
      <alignment horizontal="center"/>
      <protection hidden="1"/>
    </xf>
    <xf numFmtId="0" fontId="0" fillId="2" borderId="34" xfId="1" applyFont="1" applyFill="1" applyBorder="1" applyProtection="1">
      <protection hidden="1"/>
    </xf>
    <xf numFmtId="0" fontId="1" fillId="2" borderId="39" xfId="1" applyFont="1" applyFill="1" applyBorder="1" applyAlignment="1" applyProtection="1">
      <alignment horizontal="center"/>
      <protection hidden="1"/>
    </xf>
    <xf numFmtId="0" fontId="1" fillId="2" borderId="37" xfId="1" applyFont="1" applyFill="1" applyBorder="1" applyAlignment="1" applyProtection="1">
      <alignment horizontal="center"/>
      <protection hidden="1"/>
    </xf>
    <xf numFmtId="0" fontId="1" fillId="2" borderId="40" xfId="1" applyFont="1" applyFill="1" applyBorder="1" applyAlignment="1" applyProtection="1">
      <alignment horizontal="left" indent="1"/>
      <protection hidden="1"/>
    </xf>
    <xf numFmtId="0" fontId="1" fillId="2" borderId="31" xfId="1" applyFont="1" applyFill="1" applyBorder="1" applyAlignment="1" applyProtection="1">
      <alignment horizontal="left" indent="1"/>
      <protection hidden="1"/>
    </xf>
    <xf numFmtId="0" fontId="0" fillId="2" borderId="42" xfId="1" applyFont="1" applyFill="1" applyBorder="1" applyAlignment="1" applyProtection="1">
      <alignment horizontal="left" indent="1"/>
      <protection hidden="1"/>
    </xf>
    <xf numFmtId="0" fontId="1" fillId="2" borderId="32" xfId="1" applyFont="1" applyFill="1" applyBorder="1" applyAlignment="1" applyProtection="1">
      <alignment horizontal="left" indent="1"/>
      <protection hidden="1"/>
    </xf>
    <xf numFmtId="0" fontId="1" fillId="2" borderId="38" xfId="1" applyFont="1" applyFill="1" applyBorder="1" applyAlignment="1" applyProtection="1">
      <alignment horizontal="left" indent="1"/>
      <protection hidden="1"/>
    </xf>
    <xf numFmtId="0" fontId="1" fillId="2" borderId="36" xfId="1" applyFont="1" applyFill="1" applyBorder="1" applyAlignment="1" applyProtection="1">
      <alignment horizontal="left" indent="1"/>
      <protection hidden="1"/>
    </xf>
    <xf numFmtId="0" fontId="1" fillId="2" borderId="30" xfId="1" applyFont="1" applyFill="1" applyBorder="1" applyAlignment="1" applyProtection="1">
      <alignment horizontal="left" indent="1"/>
      <protection hidden="1"/>
    </xf>
    <xf numFmtId="0" fontId="7" fillId="2" borderId="0" xfId="1" applyFont="1" applyFill="1" applyAlignment="1" applyProtection="1">
      <alignment horizontal="left" indent="1"/>
      <protection hidden="1"/>
    </xf>
    <xf numFmtId="0" fontId="7" fillId="2" borderId="29" xfId="1" applyFont="1" applyFill="1" applyBorder="1" applyAlignment="1" applyProtection="1">
      <alignment horizontal="left" indent="1"/>
      <protection hidden="1"/>
    </xf>
    <xf numFmtId="0" fontId="1" fillId="2" borderId="29" xfId="1" applyFont="1" applyFill="1" applyBorder="1" applyAlignment="1" applyProtection="1">
      <alignment horizontal="left" indent="1"/>
      <protection hidden="1"/>
    </xf>
    <xf numFmtId="0" fontId="1" fillId="2" borderId="0" xfId="1" applyFont="1" applyFill="1" applyAlignment="1" applyProtection="1">
      <alignment horizontal="right"/>
      <protection hidden="1"/>
    </xf>
    <xf numFmtId="0" fontId="5" fillId="2" borderId="0" xfId="1" applyFont="1" applyFill="1" applyProtection="1">
      <protection hidden="1"/>
    </xf>
    <xf numFmtId="0" fontId="1" fillId="2" borderId="0" xfId="1" applyFont="1" applyFill="1" applyAlignment="1" applyProtection="1">
      <alignment horizontal="right" indent="1"/>
      <protection hidden="1"/>
    </xf>
    <xf numFmtId="0" fontId="2" fillId="2" borderId="0" xfId="1" applyFont="1" applyFill="1" applyAlignment="1" applyProtection="1">
      <alignment horizontal="center" vertical="center"/>
      <protection hidden="1"/>
    </xf>
    <xf numFmtId="0" fontId="6" fillId="3" borderId="28" xfId="1" applyFont="1" applyFill="1" applyBorder="1" applyAlignment="1" applyProtection="1">
      <alignment horizontal="center" vertical="center"/>
      <protection hidden="1"/>
    </xf>
    <xf numFmtId="0" fontId="5" fillId="2" borderId="28" xfId="1" applyFont="1" applyFill="1" applyBorder="1" applyAlignment="1" applyProtection="1">
      <alignment horizontal="center" vertical="center"/>
      <protection hidden="1"/>
    </xf>
    <xf numFmtId="0" fontId="4" fillId="2" borderId="28" xfId="1" applyFont="1" applyFill="1" applyBorder="1" applyAlignment="1" applyProtection="1">
      <alignment horizontal="center" vertical="center"/>
      <protection hidden="1"/>
    </xf>
    <xf numFmtId="0" fontId="4" fillId="2" borderId="27" xfId="1" applyFont="1" applyFill="1" applyBorder="1" applyAlignment="1" applyProtection="1">
      <alignment horizontal="center" vertical="center"/>
      <protection hidden="1"/>
    </xf>
    <xf numFmtId="0" fontId="4" fillId="2" borderId="26" xfId="1" applyFont="1" applyFill="1" applyBorder="1" applyAlignment="1" applyProtection="1">
      <alignment horizontal="center" vertical="center"/>
      <protection hidden="1"/>
    </xf>
    <xf numFmtId="0" fontId="4" fillId="2" borderId="25" xfId="1" applyFont="1" applyFill="1" applyBorder="1" applyAlignment="1" applyProtection="1">
      <alignment horizontal="center" vertical="center"/>
      <protection hidden="1"/>
    </xf>
    <xf numFmtId="0" fontId="2" fillId="2" borderId="24" xfId="1" applyFont="1" applyFill="1" applyBorder="1" applyAlignment="1" applyProtection="1">
      <alignment horizontal="right" vertical="center"/>
      <protection hidden="1"/>
    </xf>
    <xf numFmtId="0" fontId="0" fillId="2" borderId="23" xfId="1" applyFont="1" applyFill="1" applyBorder="1" applyAlignment="1" applyProtection="1">
      <alignment vertical="center"/>
      <protection hidden="1"/>
    </xf>
    <xf numFmtId="0" fontId="0" fillId="2" borderId="1" xfId="1" applyFont="1" applyFill="1" applyBorder="1" applyAlignment="1" applyProtection="1">
      <alignment vertical="center"/>
      <protection hidden="1"/>
    </xf>
    <xf numFmtId="0" fontId="4" fillId="2" borderId="20" xfId="1" applyFont="1" applyFill="1" applyBorder="1" applyAlignment="1" applyProtection="1">
      <alignment horizontal="center" vertical="center"/>
      <protection hidden="1"/>
    </xf>
    <xf numFmtId="0" fontId="4" fillId="2" borderId="22" xfId="1" applyFont="1" applyFill="1" applyBorder="1" applyAlignment="1" applyProtection="1">
      <alignment horizontal="center" vertical="center"/>
      <protection hidden="1"/>
    </xf>
    <xf numFmtId="0" fontId="4" fillId="2" borderId="21" xfId="1" applyFont="1" applyFill="1" applyBorder="1" applyAlignment="1" applyProtection="1">
      <alignment horizontal="center" vertical="center"/>
      <protection hidden="1"/>
    </xf>
    <xf numFmtId="0" fontId="1" fillId="2" borderId="19" xfId="1" applyFont="1" applyFill="1" applyBorder="1" applyAlignment="1" applyProtection="1">
      <alignment horizontal="center" vertical="center"/>
      <protection hidden="1"/>
    </xf>
    <xf numFmtId="0" fontId="0" fillId="2" borderId="15" xfId="1" applyFont="1" applyFill="1" applyBorder="1" applyAlignment="1" applyProtection="1">
      <alignment horizontal="center" vertical="center"/>
      <protection hidden="1"/>
    </xf>
    <xf numFmtId="0" fontId="0" fillId="2" borderId="18" xfId="1" applyFont="1" applyFill="1" applyBorder="1" applyAlignment="1" applyProtection="1">
      <alignment horizontal="center" vertical="center"/>
      <protection hidden="1"/>
    </xf>
    <xf numFmtId="0" fontId="0" fillId="2" borderId="17" xfId="1" applyFont="1" applyFill="1" applyBorder="1" applyAlignment="1" applyProtection="1">
      <alignment horizontal="center" vertical="center"/>
      <protection locked="0" hidden="1"/>
    </xf>
    <xf numFmtId="0" fontId="0" fillId="2" borderId="16" xfId="1" applyFont="1" applyFill="1" applyBorder="1" applyAlignment="1" applyProtection="1">
      <alignment horizontal="center" vertical="center"/>
      <protection locked="0" hidden="1"/>
    </xf>
    <xf numFmtId="0" fontId="1" fillId="2" borderId="15" xfId="1" applyFont="1" applyFill="1" applyBorder="1" applyAlignment="1" applyProtection="1">
      <alignment horizontal="center" vertical="center"/>
      <protection hidden="1"/>
    </xf>
    <xf numFmtId="0" fontId="3" fillId="2" borderId="0" xfId="1" applyFont="1" applyFill="1" applyAlignment="1" applyProtection="1">
      <alignment horizontal="center" vertical="center"/>
      <protection hidden="1"/>
    </xf>
    <xf numFmtId="0" fontId="0" fillId="2" borderId="11" xfId="1" applyFont="1" applyFill="1" applyBorder="1" applyAlignment="1" applyProtection="1">
      <alignment horizontal="center" vertical="center"/>
      <protection hidden="1"/>
    </xf>
    <xf numFmtId="0" fontId="0" fillId="2" borderId="14" xfId="1" applyFont="1" applyFill="1" applyBorder="1" applyAlignment="1" applyProtection="1">
      <alignment horizontal="center" vertical="center"/>
      <protection hidden="1"/>
    </xf>
    <xf numFmtId="0" fontId="0" fillId="2" borderId="13" xfId="1" applyFont="1" applyFill="1" applyBorder="1" applyAlignment="1" applyProtection="1">
      <alignment horizontal="center" vertical="center"/>
      <protection locked="0" hidden="1"/>
    </xf>
    <xf numFmtId="0" fontId="0" fillId="2" borderId="12" xfId="1" applyFont="1" applyFill="1" applyBorder="1" applyAlignment="1" applyProtection="1">
      <alignment horizontal="center" vertical="center"/>
      <protection locked="0" hidden="1"/>
    </xf>
    <xf numFmtId="0" fontId="1" fillId="2" borderId="11" xfId="1" applyFont="1" applyFill="1" applyBorder="1" applyAlignment="1" applyProtection="1">
      <alignment horizontal="center" vertical="center"/>
      <protection hidden="1"/>
    </xf>
    <xf numFmtId="0" fontId="0" fillId="2" borderId="7" xfId="1" applyFont="1" applyFill="1" applyBorder="1" applyAlignment="1" applyProtection="1">
      <alignment horizontal="center" vertical="center"/>
      <protection hidden="1"/>
    </xf>
    <xf numFmtId="0" fontId="0" fillId="2" borderId="10" xfId="1" applyFont="1" applyFill="1" applyBorder="1" applyAlignment="1" applyProtection="1">
      <alignment horizontal="center" vertical="center"/>
      <protection hidden="1"/>
    </xf>
    <xf numFmtId="0" fontId="0" fillId="2" borderId="9" xfId="1" applyFont="1" applyFill="1" applyBorder="1" applyAlignment="1" applyProtection="1">
      <alignment horizontal="center" vertical="center"/>
      <protection locked="0" hidden="1"/>
    </xf>
    <xf numFmtId="0" fontId="0" fillId="2" borderId="8" xfId="1" applyFont="1" applyFill="1" applyBorder="1" applyAlignment="1" applyProtection="1">
      <alignment horizontal="center" vertical="center"/>
      <protection locked="0" hidden="1"/>
    </xf>
    <xf numFmtId="0" fontId="1" fillId="2" borderId="7" xfId="1" applyFont="1" applyFill="1" applyBorder="1" applyAlignment="1" applyProtection="1">
      <alignment horizontal="center" vertical="center"/>
      <protection hidden="1"/>
    </xf>
    <xf numFmtId="0" fontId="13" fillId="2" borderId="20" xfId="1" applyFont="1" applyFill="1" applyBorder="1" applyAlignment="1" applyProtection="1">
      <alignment horizontal="center" vertical="center"/>
      <protection hidden="1"/>
    </xf>
    <xf numFmtId="0" fontId="13" fillId="2" borderId="21" xfId="1" applyFont="1" applyFill="1" applyBorder="1" applyAlignment="1" applyProtection="1">
      <alignment horizontal="center" vertical="center"/>
      <protection hidden="1"/>
    </xf>
    <xf numFmtId="0" fontId="14" fillId="2" borderId="22" xfId="1" applyFont="1" applyFill="1" applyBorder="1" applyAlignment="1" applyProtection="1">
      <alignment horizontal="center" vertical="center"/>
      <protection hidden="1"/>
    </xf>
    <xf numFmtId="0" fontId="1" fillId="2" borderId="6" xfId="1" applyFont="1" applyFill="1" applyBorder="1" applyAlignment="1" applyProtection="1">
      <alignment horizontal="center" vertical="top"/>
      <protection hidden="1"/>
    </xf>
    <xf numFmtId="0" fontId="1" fillId="2" borderId="5" xfId="1" applyFont="1" applyFill="1" applyBorder="1" applyAlignment="1" applyProtection="1">
      <alignment horizontal="center" vertical="top"/>
      <protection hidden="1"/>
    </xf>
    <xf numFmtId="0" fontId="1" fillId="2" borderId="4" xfId="1" applyFont="1" applyFill="1" applyBorder="1" applyAlignment="1" applyProtection="1">
      <alignment horizontal="center" vertical="top"/>
      <protection hidden="1"/>
    </xf>
    <xf numFmtId="0" fontId="1" fillId="2" borderId="3" xfId="1" applyFont="1" applyFill="1" applyBorder="1" applyAlignment="1" applyProtection="1">
      <alignment horizontal="center" vertical="top"/>
      <protection hidden="1"/>
    </xf>
    <xf numFmtId="0" fontId="1" fillId="2" borderId="2" xfId="1" applyFont="1" applyFill="1" applyBorder="1" applyAlignment="1" applyProtection="1">
      <alignment horizontal="center" vertical="top"/>
      <protection hidden="1"/>
    </xf>
    <xf numFmtId="0" fontId="2" fillId="3" borderId="1" xfId="1" applyFont="1" applyFill="1" applyBorder="1" applyAlignment="1" applyProtection="1">
      <alignment horizontal="left" vertical="top" indent="1"/>
      <protection hidden="1"/>
    </xf>
    <xf numFmtId="0" fontId="1" fillId="2" borderId="0" xfId="1" applyFont="1" applyFill="1" applyAlignment="1" applyProtection="1">
      <alignment horizontal="right"/>
      <protection hidden="1"/>
    </xf>
    <xf numFmtId="0" fontId="1" fillId="2" borderId="0" xfId="1" applyFont="1" applyFill="1" applyAlignment="1" applyProtection="1">
      <alignment horizontal="right"/>
      <protection hidden="1"/>
    </xf>
    <xf numFmtId="0" fontId="15" fillId="2" borderId="0" xfId="2" applyProtection="1">
      <protection hidden="1"/>
    </xf>
    <xf numFmtId="0" fontId="15" fillId="2" borderId="0" xfId="2" applyFill="1" applyProtection="1">
      <protection hidden="1"/>
    </xf>
    <xf numFmtId="49" fontId="15" fillId="2" borderId="0" xfId="2" applyNumberFormat="1" applyProtection="1">
      <protection hidden="1"/>
    </xf>
    <xf numFmtId="0" fontId="15" fillId="2" borderId="0" xfId="2" applyBorder="1" applyProtection="1">
      <protection hidden="1"/>
    </xf>
    <xf numFmtId="0" fontId="15" fillId="2" borderId="0" xfId="2" applyFont="1" applyBorder="1" applyProtection="1">
      <protection hidden="1"/>
    </xf>
    <xf numFmtId="49" fontId="16" fillId="2" borderId="0" xfId="2" applyNumberFormat="1" applyFont="1" applyFill="1" applyBorder="1" applyAlignment="1" applyProtection="1">
      <alignment horizontal="center"/>
      <protection hidden="1"/>
    </xf>
    <xf numFmtId="0" fontId="17" fillId="2" borderId="0" xfId="2" applyFont="1" applyFill="1" applyBorder="1" applyProtection="1">
      <protection hidden="1"/>
    </xf>
    <xf numFmtId="1" fontId="15" fillId="2" borderId="0" xfId="2" applyNumberFormat="1" applyFont="1" applyFill="1" applyBorder="1" applyProtection="1">
      <protection hidden="1"/>
    </xf>
    <xf numFmtId="0" fontId="16" fillId="2" borderId="0" xfId="2" applyFont="1" applyFill="1" applyBorder="1" applyProtection="1">
      <protection hidden="1"/>
    </xf>
    <xf numFmtId="1" fontId="15" fillId="2" borderId="0" xfId="2" applyNumberFormat="1" applyFont="1" applyFill="1" applyBorder="1" applyAlignment="1" applyProtection="1">
      <alignment horizontal="center"/>
      <protection hidden="1"/>
    </xf>
    <xf numFmtId="0" fontId="15" fillId="2" borderId="0" xfId="2" applyFill="1" applyBorder="1" applyAlignment="1" applyProtection="1">
      <alignment horizontal="center"/>
      <protection hidden="1"/>
    </xf>
    <xf numFmtId="0" fontId="15" fillId="2" borderId="0" xfId="2" applyFill="1" applyAlignment="1" applyProtection="1">
      <alignment vertical="center" wrapText="1"/>
    </xf>
    <xf numFmtId="0" fontId="15" fillId="2" borderId="0" xfId="2" applyFill="1" applyAlignment="1" applyProtection="1">
      <alignment horizontal="center"/>
    </xf>
    <xf numFmtId="0" fontId="15" fillId="4" borderId="75" xfId="2" applyFill="1" applyBorder="1" applyAlignment="1" applyProtection="1">
      <protection locked="0"/>
    </xf>
    <xf numFmtId="0" fontId="15" fillId="4" borderId="75" xfId="2" applyFont="1" applyFill="1" applyBorder="1" applyAlignment="1" applyProtection="1">
      <alignment horizontal="center"/>
      <protection locked="0"/>
    </xf>
    <xf numFmtId="0" fontId="15" fillId="4" borderId="75" xfId="2" applyFont="1" applyFill="1" applyBorder="1" applyAlignment="1" applyProtection="1">
      <protection locked="0"/>
    </xf>
    <xf numFmtId="0" fontId="15" fillId="4" borderId="75" xfId="2" applyFill="1" applyBorder="1" applyAlignment="1" applyProtection="1">
      <alignment horizontal="center"/>
      <protection locked="0"/>
    </xf>
    <xf numFmtId="0" fontId="15" fillId="4" borderId="76" xfId="2" applyFill="1" applyBorder="1" applyAlignment="1" applyProtection="1">
      <protection locked="0"/>
    </xf>
    <xf numFmtId="0" fontId="15" fillId="4" borderId="76" xfId="2" applyFill="1" applyBorder="1" applyAlignment="1" applyProtection="1">
      <alignment horizontal="center"/>
      <protection locked="0"/>
    </xf>
    <xf numFmtId="0" fontId="15" fillId="4" borderId="76" xfId="2" applyFont="1" applyFill="1" applyBorder="1" applyAlignment="1" applyProtection="1">
      <protection locked="0"/>
    </xf>
    <xf numFmtId="0" fontId="15" fillId="2" borderId="0" xfId="2" applyFont="1" applyFill="1" applyAlignment="1" applyProtection="1">
      <alignment horizontal="center"/>
      <protection hidden="1"/>
    </xf>
    <xf numFmtId="0" fontId="15" fillId="2" borderId="0" xfId="2" applyFill="1" applyAlignment="1" applyProtection="1">
      <alignment horizontal="center"/>
      <protection hidden="1"/>
    </xf>
    <xf numFmtId="0" fontId="18" fillId="5" borderId="0" xfId="2" applyFont="1" applyFill="1" applyBorder="1" applyAlignment="1" applyProtection="1">
      <protection hidden="1"/>
    </xf>
    <xf numFmtId="0" fontId="19" fillId="5" borderId="0" xfId="2" applyFont="1" applyFill="1" applyBorder="1" applyAlignment="1" applyProtection="1">
      <alignment horizontal="center"/>
      <protection hidden="1"/>
    </xf>
    <xf numFmtId="0" fontId="18" fillId="2" borderId="0" xfId="2" applyFont="1" applyAlignment="1" applyProtection="1">
      <protection hidden="1"/>
    </xf>
    <xf numFmtId="0" fontId="20" fillId="2" borderId="0" xfId="2" applyFont="1" applyAlignment="1" applyProtection="1">
      <protection hidden="1"/>
    </xf>
    <xf numFmtId="0" fontId="21" fillId="2" borderId="0" xfId="2" applyFont="1" applyBorder="1" applyProtection="1">
      <protection hidden="1"/>
    </xf>
    <xf numFmtId="1" fontId="21" fillId="2" borderId="78" xfId="2" applyNumberFormat="1" applyFont="1" applyFill="1" applyBorder="1" applyAlignment="1" applyProtection="1">
      <alignment horizontal="center"/>
    </xf>
    <xf numFmtId="1" fontId="15" fillId="2" borderId="78" xfId="2" applyNumberFormat="1" applyFont="1" applyFill="1" applyBorder="1" applyAlignment="1" applyProtection="1">
      <alignment horizontal="center"/>
    </xf>
    <xf numFmtId="0" fontId="23" fillId="2" borderId="0" xfId="2" applyFont="1" applyAlignment="1" applyProtection="1">
      <protection hidden="1"/>
    </xf>
    <xf numFmtId="0" fontId="25" fillId="2" borderId="0" xfId="2" applyFont="1" applyBorder="1" applyProtection="1">
      <protection hidden="1"/>
    </xf>
    <xf numFmtId="1" fontId="25" fillId="2" borderId="78" xfId="2" applyNumberFormat="1" applyFont="1" applyFill="1" applyBorder="1" applyAlignment="1" applyProtection="1">
      <alignment horizontal="center"/>
    </xf>
    <xf numFmtId="1" fontId="27" fillId="2" borderId="78" xfId="2" applyNumberFormat="1" applyFont="1" applyFill="1" applyBorder="1" applyAlignment="1" applyProtection="1">
      <alignment horizontal="center"/>
    </xf>
    <xf numFmtId="0" fontId="18" fillId="2" borderId="0" xfId="2" applyFont="1" applyBorder="1" applyAlignment="1" applyProtection="1">
      <protection hidden="1"/>
    </xf>
    <xf numFmtId="0" fontId="15" fillId="2" borderId="0" xfId="2" applyFill="1" applyBorder="1" applyProtection="1">
      <protection hidden="1"/>
    </xf>
    <xf numFmtId="49" fontId="15" fillId="2" borderId="0" xfId="2" applyNumberFormat="1" applyBorder="1" applyProtection="1">
      <protection hidden="1"/>
    </xf>
    <xf numFmtId="0" fontId="18" fillId="2" borderId="79" xfId="2" applyFont="1" applyBorder="1" applyAlignment="1" applyProtection="1">
      <protection hidden="1"/>
    </xf>
    <xf numFmtId="0" fontId="15" fillId="2" borderId="0" xfId="2" applyBorder="1" applyAlignment="1" applyProtection="1">
      <protection hidden="1"/>
    </xf>
    <xf numFmtId="0" fontId="15" fillId="2" borderId="83" xfId="2" applyFont="1" applyBorder="1" applyProtection="1">
      <protection hidden="1"/>
    </xf>
    <xf numFmtId="1" fontId="18" fillId="2" borderId="83" xfId="2" applyNumberFormat="1" applyFont="1" applyFill="1" applyBorder="1" applyAlignment="1" applyProtection="1">
      <alignment horizontal="center"/>
    </xf>
    <xf numFmtId="0" fontId="15" fillId="2" borderId="0" xfId="2" applyFill="1" applyAlignment="1" applyProtection="1">
      <protection locked="0"/>
    </xf>
    <xf numFmtId="0" fontId="16" fillId="2" borderId="0" xfId="2" applyFont="1" applyBorder="1" applyAlignment="1" applyProtection="1">
      <protection hidden="1"/>
    </xf>
    <xf numFmtId="0" fontId="18" fillId="2" borderId="0" xfId="2" applyFont="1" applyFill="1" applyAlignment="1" applyProtection="1">
      <alignment horizontal="center"/>
    </xf>
    <xf numFmtId="0" fontId="15" fillId="4" borderId="0" xfId="2" applyFill="1" applyAlignment="1" applyProtection="1">
      <protection locked="0"/>
    </xf>
    <xf numFmtId="0" fontId="15" fillId="4" borderId="0" xfId="2" applyFont="1" applyFill="1" applyAlignment="1" applyProtection="1">
      <protection locked="0"/>
    </xf>
    <xf numFmtId="0" fontId="15" fillId="2" borderId="0" xfId="2" applyAlignment="1" applyProtection="1">
      <protection hidden="1"/>
    </xf>
    <xf numFmtId="165" fontId="35" fillId="2" borderId="0" xfId="2" applyNumberFormat="1" applyFont="1" applyFill="1" applyAlignment="1" applyProtection="1">
      <alignment horizontal="center"/>
    </xf>
    <xf numFmtId="0" fontId="35" fillId="2" borderId="0" xfId="2" applyFont="1" applyFill="1" applyAlignment="1" applyProtection="1">
      <alignment horizontal="center"/>
    </xf>
    <xf numFmtId="165" fontId="36" fillId="2" borderId="0" xfId="2" applyNumberFormat="1" applyFont="1" applyAlignment="1" applyProtection="1">
      <protection hidden="1"/>
    </xf>
    <xf numFmtId="165" fontId="36" fillId="2" borderId="0" xfId="2" applyNumberFormat="1" applyFont="1" applyBorder="1" applyProtection="1">
      <protection hidden="1"/>
    </xf>
    <xf numFmtId="0" fontId="23" fillId="2" borderId="0" xfId="2" applyFont="1" applyFill="1" applyAlignment="1" applyProtection="1">
      <alignment horizontal="center"/>
    </xf>
    <xf numFmtId="165" fontId="37" fillId="2" borderId="0" xfId="2" applyNumberFormat="1" applyFont="1" applyAlignment="1" applyProtection="1">
      <protection hidden="1"/>
    </xf>
    <xf numFmtId="165" fontId="37" fillId="2" borderId="0" xfId="2" applyNumberFormat="1" applyFont="1" applyBorder="1" applyProtection="1">
      <protection hidden="1"/>
    </xf>
    <xf numFmtId="0" fontId="38" fillId="2" borderId="0" xfId="2" applyFont="1" applyFill="1" applyAlignment="1" applyProtection="1">
      <alignment horizontal="center"/>
    </xf>
    <xf numFmtId="165" fontId="37" fillId="2" borderId="0" xfId="2" applyNumberFormat="1" applyFont="1" applyProtection="1">
      <protection hidden="1"/>
    </xf>
    <xf numFmtId="1" fontId="15" fillId="2" borderId="0" xfId="2" applyNumberFormat="1" applyFill="1" applyBorder="1" applyProtection="1">
      <protection hidden="1"/>
    </xf>
    <xf numFmtId="0" fontId="37" fillId="2" borderId="0" xfId="2" applyFont="1" applyAlignment="1" applyProtection="1">
      <alignment horizontal="center"/>
      <protection hidden="1"/>
    </xf>
    <xf numFmtId="0" fontId="39" fillId="2" borderId="0" xfId="2" applyFont="1" applyProtection="1">
      <protection hidden="1"/>
    </xf>
    <xf numFmtId="0" fontId="15" fillId="2" borderId="0" xfId="2" applyProtection="1">
      <protection locked="0" hidden="1"/>
    </xf>
    <xf numFmtId="49" fontId="15" fillId="2" borderId="0" xfId="2" applyNumberFormat="1" applyProtection="1">
      <protection locked="0" hidden="1"/>
    </xf>
    <xf numFmtId="0" fontId="40" fillId="2" borderId="0" xfId="2" applyFont="1" applyFill="1" applyAlignment="1" applyProtection="1">
      <protection locked="0"/>
    </xf>
    <xf numFmtId="49" fontId="40" fillId="2" borderId="0" xfId="2" applyNumberFormat="1" applyFont="1" applyAlignment="1" applyProtection="1">
      <alignment horizontal="center"/>
      <protection locked="0" hidden="1"/>
    </xf>
    <xf numFmtId="49" fontId="40" fillId="2" borderId="0" xfId="2" applyNumberFormat="1" applyFont="1" applyProtection="1">
      <protection locked="0" hidden="1"/>
    </xf>
    <xf numFmtId="0" fontId="15" fillId="2" borderId="86" xfId="2" applyBorder="1" applyAlignment="1" applyProtection="1">
      <alignment horizontal="center"/>
      <protection locked="0" hidden="1"/>
    </xf>
    <xf numFmtId="165" fontId="15" fillId="2" borderId="88" xfId="2" applyNumberFormat="1" applyFont="1" applyBorder="1" applyAlignment="1" applyProtection="1">
      <alignment horizontal="center"/>
      <protection locked="0" hidden="1"/>
    </xf>
    <xf numFmtId="0" fontId="15" fillId="2" borderId="90" xfId="2" applyBorder="1" applyAlignment="1" applyProtection="1">
      <alignment horizontal="center"/>
      <protection locked="0" hidden="1"/>
    </xf>
    <xf numFmtId="165" fontId="15" fillId="2" borderId="0" xfId="2" applyNumberFormat="1" applyFont="1" applyBorder="1" applyAlignment="1" applyProtection="1">
      <alignment horizontal="center"/>
      <protection locked="0" hidden="1"/>
    </xf>
    <xf numFmtId="0" fontId="36" fillId="4" borderId="75" xfId="2" applyFont="1" applyFill="1" applyBorder="1" applyProtection="1">
      <protection locked="0" hidden="1"/>
    </xf>
    <xf numFmtId="49" fontId="36" fillId="4" borderId="75" xfId="2" applyNumberFormat="1" applyFont="1" applyFill="1" applyBorder="1" applyProtection="1">
      <protection locked="0" hidden="1"/>
    </xf>
    <xf numFmtId="0" fontId="41" fillId="4" borderId="75" xfId="2" applyFont="1" applyFill="1" applyBorder="1" applyAlignment="1" applyProtection="1">
      <protection locked="0"/>
    </xf>
    <xf numFmtId="49" fontId="41" fillId="4" borderId="75" xfId="2" applyNumberFormat="1" applyFont="1" applyFill="1" applyBorder="1" applyAlignment="1" applyProtection="1">
      <alignment horizontal="center"/>
      <protection locked="0" hidden="1"/>
    </xf>
    <xf numFmtId="49" fontId="41" fillId="4" borderId="75" xfId="2" applyNumberFormat="1" applyFont="1" applyFill="1" applyBorder="1" applyProtection="1">
      <protection locked="0" hidden="1"/>
    </xf>
    <xf numFmtId="165" fontId="40" fillId="2" borderId="90" xfId="2" applyNumberFormat="1" applyFont="1" applyBorder="1" applyAlignment="1" applyProtection="1">
      <alignment horizontal="center"/>
      <protection locked="0" hidden="1"/>
    </xf>
    <xf numFmtId="0" fontId="15" fillId="4" borderId="75" xfId="2" applyFont="1" applyFill="1" applyBorder="1" applyProtection="1">
      <protection locked="0" hidden="1"/>
    </xf>
    <xf numFmtId="49" fontId="15" fillId="4" borderId="75" xfId="2" applyNumberFormat="1" applyFont="1" applyFill="1" applyBorder="1" applyProtection="1">
      <protection locked="0" hidden="1"/>
    </xf>
    <xf numFmtId="0" fontId="40" fillId="4" borderId="75" xfId="2" applyFont="1" applyFill="1" applyBorder="1" applyAlignment="1" applyProtection="1">
      <protection locked="0"/>
    </xf>
    <xf numFmtId="49" fontId="40" fillId="4" borderId="75" xfId="2" applyNumberFormat="1" applyFont="1" applyFill="1" applyBorder="1" applyAlignment="1" applyProtection="1">
      <alignment horizontal="center"/>
      <protection locked="0" hidden="1"/>
    </xf>
    <xf numFmtId="49" fontId="40" fillId="4" borderId="75" xfId="2" applyNumberFormat="1" applyFont="1" applyFill="1" applyBorder="1" applyProtection="1">
      <protection locked="0" hidden="1"/>
    </xf>
    <xf numFmtId="0" fontId="15" fillId="4" borderId="0" xfId="2" applyFont="1" applyFill="1" applyProtection="1">
      <protection locked="0" hidden="1"/>
    </xf>
    <xf numFmtId="49" fontId="15" fillId="4" borderId="0" xfId="2" applyNumberFormat="1" applyFont="1" applyFill="1" applyProtection="1">
      <protection locked="0" hidden="1"/>
    </xf>
    <xf numFmtId="49" fontId="42" fillId="4" borderId="0" xfId="2" applyNumberFormat="1" applyFont="1" applyFill="1" applyProtection="1">
      <protection locked="0" hidden="1"/>
    </xf>
    <xf numFmtId="0" fontId="42" fillId="4" borderId="0" xfId="2" applyFont="1" applyFill="1" applyProtection="1">
      <protection locked="0" hidden="1"/>
    </xf>
    <xf numFmtId="0" fontId="43" fillId="4" borderId="0" xfId="2" applyFont="1" applyFill="1" applyAlignment="1" applyProtection="1">
      <protection locked="0"/>
    </xf>
    <xf numFmtId="49" fontId="43" fillId="4" borderId="0" xfId="2" applyNumberFormat="1" applyFont="1" applyFill="1" applyAlignment="1" applyProtection="1">
      <alignment horizontal="center"/>
      <protection locked="0" hidden="1"/>
    </xf>
    <xf numFmtId="49" fontId="40" fillId="4" borderId="0" xfId="2" applyNumberFormat="1" applyFont="1" applyFill="1" applyProtection="1">
      <protection locked="0" hidden="1"/>
    </xf>
    <xf numFmtId="0" fontId="40" fillId="4" borderId="0" xfId="2" applyFont="1" applyFill="1" applyAlignment="1" applyProtection="1">
      <protection locked="0"/>
    </xf>
    <xf numFmtId="49" fontId="40" fillId="4" borderId="0" xfId="2" applyNumberFormat="1" applyFont="1" applyFill="1" applyAlignment="1" applyProtection="1">
      <alignment horizontal="center"/>
      <protection locked="0" hidden="1"/>
    </xf>
    <xf numFmtId="0" fontId="40" fillId="2" borderId="78" xfId="2" applyFont="1" applyBorder="1" applyAlignment="1" applyProtection="1">
      <alignment horizontal="center"/>
      <protection locked="0" hidden="1"/>
    </xf>
    <xf numFmtId="0" fontId="40" fillId="2" borderId="0" xfId="2" applyFont="1" applyBorder="1" applyAlignment="1" applyProtection="1">
      <alignment horizontal="center"/>
      <protection locked="0" hidden="1"/>
    </xf>
    <xf numFmtId="0" fontId="40" fillId="2" borderId="77" xfId="2" applyFont="1" applyBorder="1" applyAlignment="1" applyProtection="1">
      <alignment horizontal="center"/>
      <protection locked="0" hidden="1"/>
    </xf>
    <xf numFmtId="0" fontId="40" fillId="2" borderId="78" xfId="2" applyFont="1" applyBorder="1" applyAlignment="1" applyProtection="1">
      <alignment shrinkToFit="1"/>
      <protection locked="0" hidden="1"/>
    </xf>
    <xf numFmtId="0" fontId="40" fillId="2" borderId="77" xfId="2" applyFont="1" applyBorder="1" applyAlignment="1" applyProtection="1">
      <alignment shrinkToFit="1"/>
      <protection locked="0" hidden="1"/>
    </xf>
    <xf numFmtId="0" fontId="15" fillId="2" borderId="90" xfId="2" applyFont="1" applyBorder="1" applyProtection="1">
      <protection locked="0" hidden="1"/>
    </xf>
    <xf numFmtId="0" fontId="15" fillId="2" borderId="91" xfId="2" applyBorder="1" applyAlignment="1" applyProtection="1">
      <alignment horizontal="center"/>
      <protection locked="0" hidden="1"/>
    </xf>
    <xf numFmtId="0" fontId="40" fillId="4" borderId="75" xfId="2" applyFont="1" applyFill="1" applyBorder="1" applyProtection="1">
      <protection locked="0"/>
    </xf>
    <xf numFmtId="0" fontId="44" fillId="2" borderId="86" xfId="2" applyFont="1" applyBorder="1" applyAlignment="1" applyProtection="1">
      <alignment horizontal="center"/>
      <protection hidden="1"/>
    </xf>
    <xf numFmtId="0" fontId="47" fillId="2" borderId="87" xfId="2" applyFont="1" applyBorder="1" applyAlignment="1" applyProtection="1">
      <alignment vertical="center" textRotation="41"/>
      <protection hidden="1"/>
    </xf>
    <xf numFmtId="0" fontId="15" fillId="5" borderId="0" xfId="2" applyFill="1" applyProtection="1">
      <protection hidden="1"/>
    </xf>
    <xf numFmtId="49" fontId="15" fillId="5" borderId="0" xfId="2" applyNumberFormat="1" applyFill="1" applyProtection="1">
      <protection hidden="1"/>
    </xf>
    <xf numFmtId="0" fontId="44" fillId="2" borderId="91" xfId="2" applyFont="1" applyBorder="1" applyAlignment="1" applyProtection="1">
      <alignment horizontal="center"/>
      <protection hidden="1"/>
    </xf>
    <xf numFmtId="0" fontId="47" fillId="2" borderId="92" xfId="2" applyFont="1" applyBorder="1" applyAlignment="1" applyProtection="1">
      <alignment vertical="center" textRotation="41"/>
      <protection hidden="1"/>
    </xf>
    <xf numFmtId="3" fontId="15" fillId="2" borderId="0" xfId="2" applyNumberFormat="1" applyAlignment="1" applyProtection="1">
      <protection hidden="1"/>
    </xf>
    <xf numFmtId="0" fontId="40" fillId="2" borderId="0" xfId="2" applyFont="1" applyAlignment="1" applyProtection="1">
      <protection hidden="1"/>
    </xf>
    <xf numFmtId="3" fontId="40" fillId="2" borderId="0" xfId="2" applyNumberFormat="1" applyFont="1" applyAlignment="1" applyProtection="1">
      <alignment horizontal="center"/>
      <protection hidden="1"/>
    </xf>
    <xf numFmtId="49" fontId="40" fillId="2" borderId="0" xfId="2" applyNumberFormat="1" applyFont="1" applyProtection="1">
      <protection hidden="1"/>
    </xf>
    <xf numFmtId="0" fontId="40" fillId="2" borderId="86" xfId="2" applyFont="1" applyBorder="1" applyProtection="1">
      <protection hidden="1"/>
    </xf>
    <xf numFmtId="49" fontId="40" fillId="5" borderId="0" xfId="2" applyNumberFormat="1" applyFont="1" applyFill="1" applyProtection="1">
      <protection hidden="1"/>
    </xf>
    <xf numFmtId="0" fontId="40" fillId="2" borderId="0" xfId="2" applyFont="1" applyProtection="1">
      <protection hidden="1"/>
    </xf>
    <xf numFmtId="0" fontId="15" fillId="2" borderId="0" xfId="2" applyBorder="1" applyAlignment="1" applyProtection="1">
      <alignment horizontal="left" indent="1"/>
      <protection hidden="1"/>
    </xf>
    <xf numFmtId="0" fontId="50" fillId="2" borderId="0" xfId="2" applyFont="1" applyBorder="1" applyAlignment="1" applyProtection="1">
      <alignment horizontal="center"/>
      <protection hidden="1"/>
    </xf>
    <xf numFmtId="0" fontId="50" fillId="2" borderId="0" xfId="2" applyFont="1" applyBorder="1" applyAlignment="1" applyProtection="1">
      <alignment horizontal="left" indent="1"/>
      <protection hidden="1"/>
    </xf>
    <xf numFmtId="0" fontId="18" fillId="2" borderId="0" xfId="2" applyFont="1" applyBorder="1" applyAlignment="1" applyProtection="1">
      <alignment horizontal="left" indent="1"/>
      <protection hidden="1"/>
    </xf>
    <xf numFmtId="0" fontId="15" fillId="2" borderId="87" xfId="2" applyBorder="1" applyAlignment="1" applyProtection="1">
      <alignment horizontal="left" wrapText="1" indent="1"/>
      <protection hidden="1"/>
    </xf>
    <xf numFmtId="0" fontId="15" fillId="2" borderId="88" xfId="2" applyBorder="1" applyAlignment="1" applyProtection="1">
      <alignment horizontal="left" wrapText="1" indent="1"/>
      <protection hidden="1"/>
    </xf>
    <xf numFmtId="0" fontId="15" fillId="2" borderId="89" xfId="2" applyBorder="1" applyAlignment="1" applyProtection="1">
      <alignment horizontal="left" indent="1"/>
      <protection hidden="1"/>
    </xf>
    <xf numFmtId="165" fontId="51" fillId="2" borderId="96" xfId="2" applyNumberFormat="1" applyFont="1" applyBorder="1" applyAlignment="1" applyProtection="1">
      <alignment horizontal="center" vertical="center"/>
      <protection locked="0" hidden="1"/>
    </xf>
    <xf numFmtId="165" fontId="51" fillId="2" borderId="97" xfId="2" applyNumberFormat="1" applyFont="1" applyBorder="1" applyAlignment="1" applyProtection="1">
      <alignment horizontal="center" vertical="center"/>
      <protection locked="0" hidden="1"/>
    </xf>
    <xf numFmtId="164" fontId="50" fillId="2" borderId="97" xfId="2" applyNumberFormat="1" applyFont="1" applyBorder="1" applyAlignment="1" applyProtection="1">
      <alignment horizontal="center" vertical="center"/>
      <protection locked="0" hidden="1"/>
    </xf>
    <xf numFmtId="164" fontId="50" fillId="2" borderId="98" xfId="2" applyNumberFormat="1" applyFont="1" applyBorder="1" applyAlignment="1" applyProtection="1">
      <alignment horizontal="center" vertical="center"/>
      <protection locked="0" hidden="1"/>
    </xf>
    <xf numFmtId="0" fontId="50" fillId="2" borderId="99" xfId="2" applyFont="1" applyBorder="1" applyAlignment="1" applyProtection="1">
      <alignment horizontal="center"/>
      <protection hidden="1"/>
    </xf>
    <xf numFmtId="0" fontId="50" fillId="2" borderId="76" xfId="2" applyFont="1" applyBorder="1" applyAlignment="1" applyProtection="1">
      <alignment horizontal="center"/>
      <protection hidden="1"/>
    </xf>
    <xf numFmtId="0" fontId="50" fillId="2" borderId="76" xfId="2" applyFont="1" applyBorder="1" applyAlignment="1" applyProtection="1">
      <alignment horizontal="left" indent="1"/>
      <protection hidden="1"/>
    </xf>
    <xf numFmtId="0" fontId="50" fillId="2" borderId="100" xfId="2" applyFont="1" applyBorder="1" applyAlignment="1" applyProtection="1">
      <alignment horizontal="left" indent="1"/>
      <protection hidden="1"/>
    </xf>
    <xf numFmtId="0" fontId="50" fillId="2" borderId="101" xfId="2" applyFont="1" applyBorder="1" applyAlignment="1" applyProtection="1">
      <alignment horizontal="center"/>
      <protection hidden="1"/>
    </xf>
    <xf numFmtId="0" fontId="15" fillId="2" borderId="76" xfId="2" applyBorder="1" applyProtection="1">
      <protection hidden="1"/>
    </xf>
    <xf numFmtId="0" fontId="50" fillId="2" borderId="102" xfId="2" applyFont="1" applyBorder="1" applyAlignment="1" applyProtection="1">
      <alignment horizontal="center"/>
      <protection hidden="1"/>
    </xf>
    <xf numFmtId="0" fontId="50" fillId="2" borderId="103" xfId="2" applyFont="1" applyBorder="1" applyAlignment="1" applyProtection="1">
      <alignment horizontal="center"/>
      <protection hidden="1"/>
    </xf>
    <xf numFmtId="0" fontId="50" fillId="2" borderId="104" xfId="2" applyFont="1" applyBorder="1" applyAlignment="1" applyProtection="1">
      <alignment horizontal="left" indent="1"/>
      <protection hidden="1"/>
    </xf>
    <xf numFmtId="0" fontId="50" fillId="2" borderId="105" xfId="2" applyFont="1" applyBorder="1" applyAlignment="1" applyProtection="1">
      <alignment horizontal="left" indent="1"/>
      <protection hidden="1"/>
    </xf>
    <xf numFmtId="0" fontId="53" fillId="2" borderId="106" xfId="2" applyFont="1" applyBorder="1" applyAlignment="1" applyProtection="1">
      <alignment horizontal="left" indent="1"/>
      <protection hidden="1"/>
    </xf>
    <xf numFmtId="0" fontId="50" fillId="2" borderId="107" xfId="2" applyFont="1" applyBorder="1" applyAlignment="1" applyProtection="1">
      <alignment horizontal="left" indent="1"/>
      <protection hidden="1"/>
    </xf>
    <xf numFmtId="0" fontId="50" fillId="2" borderId="108" xfId="2" applyFont="1" applyBorder="1" applyAlignment="1" applyProtection="1">
      <alignment horizontal="left" indent="1"/>
      <protection hidden="1"/>
    </xf>
    <xf numFmtId="0" fontId="50" fillId="2" borderId="109" xfId="2" applyFont="1" applyBorder="1" applyAlignment="1" applyProtection="1">
      <alignment horizontal="left" indent="1"/>
      <protection hidden="1"/>
    </xf>
    <xf numFmtId="0" fontId="50" fillId="2" borderId="78" xfId="2" applyFont="1" applyBorder="1" applyAlignment="1" applyProtection="1">
      <alignment horizontal="left" indent="1"/>
      <protection hidden="1"/>
    </xf>
    <xf numFmtId="0" fontId="18" fillId="2" borderId="77" xfId="2" applyFont="1" applyBorder="1" applyAlignment="1" applyProtection="1">
      <alignment horizontal="left" indent="1"/>
      <protection hidden="1"/>
    </xf>
    <xf numFmtId="0" fontId="50" fillId="2" borderId="77" xfId="2" applyFont="1" applyBorder="1" applyAlignment="1" applyProtection="1">
      <alignment horizontal="left" indent="1"/>
      <protection hidden="1"/>
    </xf>
    <xf numFmtId="0" fontId="50" fillId="2" borderId="0" xfId="2" applyFont="1" applyAlignment="1" applyProtection="1">
      <alignment horizontal="right"/>
      <protection hidden="1"/>
    </xf>
    <xf numFmtId="0" fontId="55" fillId="2" borderId="0" xfId="2" applyFont="1" applyProtection="1">
      <protection hidden="1"/>
    </xf>
    <xf numFmtId="0" fontId="56" fillId="2" borderId="0" xfId="2" applyFont="1" applyProtection="1">
      <protection hidden="1"/>
    </xf>
    <xf numFmtId="0" fontId="40" fillId="2" borderId="0" xfId="2" applyFont="1" applyBorder="1" applyAlignment="1" applyProtection="1">
      <alignment horizontal="left" indent="1"/>
      <protection hidden="1"/>
    </xf>
    <xf numFmtId="0" fontId="50" fillId="2" borderId="0" xfId="2" applyFont="1" applyAlignment="1" applyProtection="1">
      <alignment horizontal="right" indent="1"/>
      <protection hidden="1"/>
    </xf>
    <xf numFmtId="0" fontId="54" fillId="2" borderId="0" xfId="2" applyFont="1" applyBorder="1" applyAlignment="1" applyProtection="1">
      <alignment horizontal="left" indent="1"/>
      <protection hidden="1"/>
    </xf>
    <xf numFmtId="0" fontId="15" fillId="2" borderId="0" xfId="2" applyFill="1" applyAlignment="1" applyProtection="1">
      <protection hidden="1"/>
    </xf>
    <xf numFmtId="0" fontId="50" fillId="2" borderId="0" xfId="2" applyFont="1" applyBorder="1" applyAlignment="1" applyProtection="1">
      <alignment horizontal="right"/>
      <protection hidden="1"/>
    </xf>
    <xf numFmtId="0" fontId="50" fillId="2" borderId="0" xfId="2" applyFont="1" applyAlignment="1" applyProtection="1">
      <alignment horizontal="left" indent="1"/>
      <protection hidden="1"/>
    </xf>
    <xf numFmtId="0" fontId="56" fillId="6" borderId="112" xfId="2" applyFont="1" applyFill="1" applyBorder="1" applyAlignment="1" applyProtection="1">
      <alignment horizontal="center" vertical="center"/>
      <protection hidden="1"/>
    </xf>
    <xf numFmtId="0" fontId="56" fillId="7" borderId="79" xfId="2" applyFont="1" applyFill="1" applyBorder="1" applyAlignment="1" applyProtection="1">
      <alignment horizontal="center" vertical="center"/>
      <protection hidden="1"/>
    </xf>
    <xf numFmtId="0" fontId="58" fillId="2" borderId="115" xfId="2" applyFont="1" applyFill="1" applyBorder="1" applyAlignment="1" applyProtection="1">
      <alignment horizontal="center" vertical="center"/>
      <protection hidden="1"/>
    </xf>
    <xf numFmtId="0" fontId="59" fillId="6" borderId="112" xfId="2" applyFont="1" applyFill="1" applyBorder="1" applyAlignment="1" applyProtection="1">
      <alignment horizontal="center" vertical="center"/>
      <protection hidden="1"/>
    </xf>
    <xf numFmtId="0" fontId="59" fillId="6" borderId="116" xfId="2" applyFont="1" applyFill="1" applyBorder="1" applyAlignment="1" applyProtection="1">
      <alignment horizontal="center" vertical="center"/>
      <protection hidden="1"/>
    </xf>
    <xf numFmtId="0" fontId="59" fillId="6" borderId="117" xfId="2" applyFont="1" applyFill="1" applyBorder="1" applyAlignment="1" applyProtection="1">
      <alignment horizontal="center" vertical="center"/>
      <protection hidden="1"/>
    </xf>
    <xf numFmtId="0" fontId="59" fillId="6" borderId="118" xfId="2" applyFont="1" applyFill="1" applyBorder="1" applyAlignment="1" applyProtection="1">
      <alignment horizontal="center" vertical="center"/>
      <protection hidden="1"/>
    </xf>
    <xf numFmtId="0" fontId="57" fillId="2" borderId="119" xfId="2" applyFont="1" applyBorder="1" applyAlignment="1" applyProtection="1">
      <alignment horizontal="right" vertical="center"/>
      <protection hidden="1"/>
    </xf>
    <xf numFmtId="0" fontId="15" fillId="2" borderId="119" xfId="2" applyBorder="1" applyAlignment="1" applyProtection="1">
      <alignment vertical="center"/>
      <protection hidden="1"/>
    </xf>
    <xf numFmtId="0" fontId="15" fillId="2" borderId="120" xfId="2" applyBorder="1" applyAlignment="1" applyProtection="1">
      <alignment vertical="center"/>
      <protection hidden="1"/>
    </xf>
    <xf numFmtId="0" fontId="33" fillId="2" borderId="122" xfId="2" applyFont="1" applyBorder="1" applyAlignment="1" applyProtection="1">
      <alignment horizontal="center" vertical="center"/>
      <protection hidden="1"/>
    </xf>
    <xf numFmtId="0" fontId="59" fillId="7" borderId="123" xfId="2" applyFont="1" applyFill="1" applyBorder="1" applyAlignment="1" applyProtection="1">
      <alignment horizontal="center" vertical="center"/>
      <protection hidden="1"/>
    </xf>
    <xf numFmtId="0" fontId="59" fillId="7" borderId="124" xfId="2" applyFont="1" applyFill="1" applyBorder="1" applyAlignment="1" applyProtection="1">
      <alignment horizontal="center" vertical="center"/>
      <protection hidden="1"/>
    </xf>
    <xf numFmtId="0" fontId="59" fillId="7" borderId="125" xfId="2" applyFont="1" applyFill="1" applyBorder="1" applyAlignment="1" applyProtection="1">
      <alignment horizontal="center" vertical="center"/>
      <protection hidden="1"/>
    </xf>
    <xf numFmtId="0" fontId="59" fillId="7" borderId="126" xfId="2" applyFont="1" applyFill="1" applyBorder="1" applyAlignment="1" applyProtection="1">
      <alignment horizontal="center" vertical="center"/>
      <protection hidden="1"/>
    </xf>
    <xf numFmtId="0" fontId="50" fillId="7" borderId="121" xfId="2" applyFont="1" applyFill="1" applyBorder="1" applyAlignment="1" applyProtection="1">
      <alignment horizontal="center" vertical="center"/>
      <protection hidden="1"/>
    </xf>
    <xf numFmtId="0" fontId="53" fillId="2" borderId="0" xfId="2" applyFont="1" applyBorder="1" applyAlignment="1" applyProtection="1">
      <alignment horizontal="center" vertical="center"/>
      <protection hidden="1"/>
    </xf>
    <xf numFmtId="0" fontId="53" fillId="2" borderId="88" xfId="2" applyFont="1" applyBorder="1" applyAlignment="1" applyProtection="1">
      <alignment horizontal="center" vertical="center"/>
      <protection hidden="1"/>
    </xf>
    <xf numFmtId="0" fontId="50" fillId="2" borderId="89" xfId="2" applyFont="1" applyBorder="1" applyAlignment="1" applyProtection="1">
      <alignment horizontal="center" vertical="center"/>
      <protection hidden="1"/>
    </xf>
    <xf numFmtId="0" fontId="60" fillId="2" borderId="0" xfId="2" applyFont="1" applyBorder="1" applyAlignment="1" applyProtection="1">
      <alignment horizontal="center" vertical="center"/>
      <protection hidden="1"/>
    </xf>
    <xf numFmtId="0" fontId="53" fillId="2" borderId="93" xfId="2" applyFont="1" applyBorder="1" applyAlignment="1" applyProtection="1">
      <alignment horizontal="center" vertical="center"/>
      <protection hidden="1"/>
    </xf>
    <xf numFmtId="0" fontId="50" fillId="2" borderId="94" xfId="2" applyFont="1" applyBorder="1" applyAlignment="1" applyProtection="1">
      <alignment horizontal="center" vertical="center"/>
      <protection hidden="1"/>
    </xf>
    <xf numFmtId="0" fontId="60" fillId="2" borderId="0" xfId="2" applyFont="1" applyAlignment="1" applyProtection="1">
      <alignment horizontal="center" vertical="center"/>
      <protection hidden="1"/>
    </xf>
    <xf numFmtId="0" fontId="53" fillId="2" borderId="131" xfId="2" applyFont="1" applyBorder="1" applyAlignment="1" applyProtection="1">
      <alignment horizontal="center" vertical="center"/>
      <protection hidden="1"/>
    </xf>
    <xf numFmtId="0" fontId="53" fillId="6" borderId="132" xfId="2" applyFont="1" applyFill="1" applyBorder="1" applyAlignment="1" applyProtection="1">
      <alignment horizontal="center" vertical="center"/>
      <protection hidden="1"/>
    </xf>
    <xf numFmtId="0" fontId="53" fillId="2" borderId="133" xfId="2" applyFont="1" applyBorder="1" applyAlignment="1" applyProtection="1">
      <alignment horizontal="center" vertical="center"/>
      <protection locked="0" hidden="1"/>
    </xf>
    <xf numFmtId="0" fontId="53" fillId="2" borderId="134" xfId="2" applyFont="1" applyBorder="1" applyAlignment="1" applyProtection="1">
      <alignment horizontal="center" vertical="center"/>
      <protection locked="0" hidden="1"/>
    </xf>
    <xf numFmtId="49" fontId="19" fillId="6" borderId="135" xfId="2" applyNumberFormat="1" applyFont="1" applyFill="1" applyBorder="1" applyAlignment="1" applyProtection="1">
      <alignment horizontal="center" vertical="center" shrinkToFit="1"/>
      <protection hidden="1"/>
    </xf>
    <xf numFmtId="0" fontId="53" fillId="2" borderId="137" xfId="2" applyFont="1" applyBorder="1" applyAlignment="1" applyProtection="1">
      <alignment horizontal="center" vertical="center"/>
      <protection hidden="1"/>
    </xf>
    <xf numFmtId="0" fontId="53" fillId="6" borderId="138" xfId="2" applyFont="1" applyFill="1" applyBorder="1" applyAlignment="1" applyProtection="1">
      <alignment horizontal="center" vertical="center"/>
      <protection hidden="1"/>
    </xf>
    <xf numFmtId="0" fontId="53" fillId="2" borderId="139" xfId="2" applyFont="1" applyBorder="1" applyAlignment="1" applyProtection="1">
      <alignment horizontal="center" vertical="center"/>
      <protection locked="0" hidden="1"/>
    </xf>
    <xf numFmtId="0" fontId="53" fillId="2" borderId="140" xfId="2" applyFont="1" applyBorder="1" applyAlignment="1" applyProtection="1">
      <alignment horizontal="center" vertical="center"/>
      <protection locked="0" hidden="1"/>
    </xf>
    <xf numFmtId="49" fontId="19" fillId="6" borderId="141" xfId="2" applyNumberFormat="1" applyFont="1" applyFill="1" applyBorder="1" applyAlignment="1" applyProtection="1">
      <alignment horizontal="center" vertical="center" shrinkToFit="1"/>
      <protection hidden="1"/>
    </xf>
    <xf numFmtId="0" fontId="50" fillId="2" borderId="94" xfId="2" applyNumberFormat="1" applyFont="1" applyBorder="1" applyAlignment="1" applyProtection="1">
      <alignment horizontal="center" vertical="center"/>
      <protection hidden="1"/>
    </xf>
    <xf numFmtId="0" fontId="62" fillId="2" borderId="136" xfId="3" applyFont="1" applyFill="1" applyBorder="1" applyAlignment="1" applyProtection="1">
      <alignment horizontal="center" vertical="center"/>
    </xf>
    <xf numFmtId="0" fontId="53" fillId="6" borderId="144" xfId="2" applyFont="1" applyFill="1" applyBorder="1" applyAlignment="1" applyProtection="1">
      <alignment horizontal="center" vertical="center"/>
      <protection hidden="1"/>
    </xf>
    <xf numFmtId="0" fontId="53" fillId="2" borderId="145" xfId="2" applyFont="1" applyBorder="1" applyAlignment="1" applyProtection="1">
      <alignment horizontal="center" vertical="center"/>
      <protection locked="0" hidden="1"/>
    </xf>
    <xf numFmtId="0" fontId="53" fillId="2" borderId="146" xfId="2" applyFont="1" applyBorder="1" applyAlignment="1" applyProtection="1">
      <alignment horizontal="center" vertical="center"/>
      <protection locked="0" hidden="1"/>
    </xf>
    <xf numFmtId="0" fontId="62" fillId="2" borderId="147" xfId="3" applyFont="1" applyFill="1" applyBorder="1" applyAlignment="1" applyProtection="1">
      <alignment horizontal="center" vertical="center"/>
    </xf>
    <xf numFmtId="0" fontId="50" fillId="2" borderId="86" xfId="2" applyFont="1" applyBorder="1" applyAlignment="1" applyProtection="1">
      <alignment horizontal="center" vertical="top"/>
      <protection hidden="1"/>
    </xf>
    <xf numFmtId="0" fontId="50" fillId="2" borderId="148" xfId="2" applyFont="1" applyBorder="1" applyAlignment="1" applyProtection="1">
      <alignment horizontal="center" vertical="top"/>
      <protection hidden="1"/>
    </xf>
    <xf numFmtId="0" fontId="50" fillId="2" borderId="149" xfId="2" applyFont="1" applyBorder="1" applyAlignment="1" applyProtection="1">
      <alignment horizontal="center" vertical="top"/>
      <protection hidden="1"/>
    </xf>
    <xf numFmtId="0" fontId="50" fillId="2" borderId="150" xfId="2" applyFont="1" applyBorder="1" applyAlignment="1" applyProtection="1">
      <alignment horizontal="center" vertical="top"/>
      <protection hidden="1"/>
    </xf>
    <xf numFmtId="0" fontId="50" fillId="2" borderId="91" xfId="2" applyFont="1" applyBorder="1" applyAlignment="1" applyProtection="1">
      <alignment horizontal="center"/>
      <protection hidden="1"/>
    </xf>
    <xf numFmtId="0" fontId="57" fillId="2" borderId="120" xfId="2" applyFont="1" applyFill="1" applyBorder="1" applyAlignment="1" applyProtection="1">
      <alignment horizontal="left" vertical="top" indent="1"/>
      <protection hidden="1"/>
    </xf>
    <xf numFmtId="0" fontId="65" fillId="2" borderId="0" xfId="2" applyFont="1" applyProtection="1">
      <protection hidden="1"/>
    </xf>
    <xf numFmtId="0" fontId="50" fillId="2" borderId="0" xfId="2" applyFont="1" applyAlignment="1" applyProtection="1">
      <alignment horizontal="center" wrapText="1"/>
      <protection hidden="1"/>
    </xf>
    <xf numFmtId="0" fontId="19" fillId="5" borderId="0" xfId="2" applyFont="1" applyFill="1" applyBorder="1" applyAlignment="1" applyProtection="1">
      <alignment horizontal="center"/>
      <protection hidden="1"/>
    </xf>
    <xf numFmtId="0" fontId="18" fillId="2" borderId="0" xfId="2" applyFont="1" applyAlignment="1" applyProtection="1">
      <protection hidden="1"/>
    </xf>
    <xf numFmtId="0" fontId="20" fillId="2" borderId="0" xfId="2" applyFont="1" applyAlignment="1" applyProtection="1">
      <protection hidden="1"/>
    </xf>
    <xf numFmtId="0" fontId="40" fillId="2" borderId="77" xfId="2" applyFont="1" applyBorder="1" applyAlignment="1" applyProtection="1">
      <alignment shrinkToFit="1"/>
      <protection locked="0" hidden="1"/>
    </xf>
    <xf numFmtId="0" fontId="40" fillId="2" borderId="78" xfId="2" applyFont="1" applyBorder="1" applyAlignment="1" applyProtection="1">
      <alignment shrinkToFit="1"/>
      <protection locked="0" hidden="1"/>
    </xf>
    <xf numFmtId="0" fontId="40" fillId="2" borderId="77" xfId="2" applyFont="1" applyBorder="1" applyAlignment="1" applyProtection="1">
      <alignment horizontal="center"/>
      <protection locked="0" hidden="1"/>
    </xf>
    <xf numFmtId="0" fontId="40" fillId="2" borderId="0" xfId="2" applyFont="1" applyBorder="1" applyAlignment="1" applyProtection="1">
      <alignment horizontal="center"/>
      <protection locked="0" hidden="1"/>
    </xf>
    <xf numFmtId="0" fontId="40" fillId="2" borderId="78" xfId="2" applyFont="1" applyBorder="1" applyAlignment="1" applyProtection="1">
      <alignment horizontal="center"/>
      <protection locked="0" hidden="1"/>
    </xf>
    <xf numFmtId="0" fontId="23" fillId="2" borderId="0" xfId="2" applyFont="1" applyAlignment="1" applyProtection="1">
      <protection hidden="1"/>
    </xf>
    <xf numFmtId="0" fontId="62" fillId="2" borderId="136" xfId="3" applyFont="1" applyFill="1" applyBorder="1" applyAlignment="1" applyProtection="1">
      <alignment horizontal="center" vertical="center"/>
    </xf>
    <xf numFmtId="0" fontId="15" fillId="2" borderId="0" xfId="2" applyFill="1" applyAlignment="1" applyProtection="1">
      <alignment horizontal="center"/>
      <protection hidden="1"/>
    </xf>
    <xf numFmtId="0" fontId="50" fillId="2" borderId="0" xfId="2" applyFont="1" applyAlignment="1" applyProtection="1">
      <alignment horizontal="right"/>
      <protection hidden="1"/>
    </xf>
    <xf numFmtId="1" fontId="18" fillId="2" borderId="83" xfId="2" applyNumberFormat="1" applyFont="1" applyFill="1" applyBorder="1" applyAlignment="1" applyProtection="1">
      <alignment horizontal="center"/>
    </xf>
    <xf numFmtId="0" fontId="1" fillId="2" borderId="0" xfId="1" applyFont="1" applyFill="1" applyAlignment="1" applyProtection="1">
      <alignment horizontal="right"/>
      <protection hidden="1"/>
    </xf>
    <xf numFmtId="0" fontId="69" fillId="7" borderId="126" xfId="2" applyFont="1" applyFill="1" applyBorder="1" applyAlignment="1" applyProtection="1">
      <alignment horizontal="center" vertical="center"/>
      <protection hidden="1"/>
    </xf>
    <xf numFmtId="0" fontId="69" fillId="7" borderId="125" xfId="2" applyFont="1" applyFill="1" applyBorder="1" applyAlignment="1" applyProtection="1">
      <alignment horizontal="center" vertical="center"/>
      <protection hidden="1"/>
    </xf>
    <xf numFmtId="0" fontId="1" fillId="2" borderId="72" xfId="1" applyFont="1" applyFill="1" applyBorder="1" applyAlignment="1" applyProtection="1">
      <alignment horizontal="left" vertical="center"/>
      <protection locked="0" hidden="1"/>
    </xf>
    <xf numFmtId="0" fontId="1" fillId="2" borderId="74" xfId="1" applyFont="1" applyFill="1" applyBorder="1" applyAlignment="1" applyProtection="1">
      <alignment horizontal="left" vertical="center"/>
      <protection locked="0" hidden="1"/>
    </xf>
    <xf numFmtId="0" fontId="1" fillId="2" borderId="73" xfId="1" applyFont="1" applyFill="1" applyBorder="1" applyAlignment="1" applyProtection="1">
      <alignment horizontal="left" vertical="center"/>
      <protection locked="0" hidden="1"/>
    </xf>
    <xf numFmtId="0" fontId="9" fillId="2" borderId="66" xfId="1" applyFont="1" applyFill="1" applyBorder="1" applyAlignment="1" applyProtection="1">
      <alignment horizontal="center"/>
      <protection locked="0" hidden="1"/>
    </xf>
    <xf numFmtId="0" fontId="0" fillId="2" borderId="68" xfId="1" applyFont="1" applyFill="1" applyBorder="1" applyProtection="1">
      <protection locked="0" hidden="1"/>
    </xf>
    <xf numFmtId="0" fontId="0" fillId="2" borderId="66" xfId="1" applyFont="1" applyFill="1" applyBorder="1" applyProtection="1">
      <protection locked="0" hidden="1"/>
    </xf>
    <xf numFmtId="0" fontId="9" fillId="2" borderId="66" xfId="1" applyFont="1" applyFill="1" applyBorder="1" applyAlignment="1" applyProtection="1">
      <alignment horizontal="left" indent="1"/>
      <protection locked="0" hidden="1"/>
    </xf>
    <xf numFmtId="0" fontId="2" fillId="2" borderId="28" xfId="1" applyFont="1" applyFill="1" applyBorder="1" applyAlignment="1" applyProtection="1">
      <alignment horizontal="center" vertical="center"/>
      <protection hidden="1"/>
    </xf>
    <xf numFmtId="0" fontId="0" fillId="2" borderId="69" xfId="1" applyFont="1" applyFill="1" applyBorder="1" applyAlignment="1" applyProtection="1">
      <alignment horizontal="left" indent="1"/>
      <protection locked="0" hidden="1"/>
    </xf>
    <xf numFmtId="0" fontId="0" fillId="2" borderId="70" xfId="1" applyFont="1" applyFill="1" applyBorder="1" applyAlignment="1" applyProtection="1">
      <alignment horizontal="left" indent="1"/>
      <protection hidden="1"/>
    </xf>
    <xf numFmtId="0" fontId="0" fillId="2" borderId="46" xfId="1" applyFont="1" applyFill="1" applyBorder="1" applyAlignment="1" applyProtection="1">
      <alignment horizontal="left" indent="1"/>
      <protection hidden="1"/>
    </xf>
    <xf numFmtId="0" fontId="0" fillId="2" borderId="71" xfId="1" applyFont="1" applyFill="1" applyBorder="1" applyAlignment="1" applyProtection="1">
      <alignment horizontal="left" indent="1"/>
      <protection hidden="1"/>
    </xf>
    <xf numFmtId="0" fontId="1" fillId="2" borderId="43" xfId="1" applyFont="1" applyFill="1" applyBorder="1" applyAlignment="1" applyProtection="1">
      <alignment horizontal="left" vertical="top" wrapText="1" indent="1"/>
      <protection locked="0" hidden="1"/>
    </xf>
    <xf numFmtId="0" fontId="1" fillId="2" borderId="44" xfId="1" applyFont="1" applyFill="1" applyBorder="1" applyAlignment="1" applyProtection="1">
      <alignment horizontal="left" vertical="top" wrapText="1" indent="1"/>
      <protection locked="0" hidden="1"/>
    </xf>
    <xf numFmtId="0" fontId="1" fillId="2" borderId="45" xfId="1" applyFont="1" applyFill="1" applyBorder="1" applyAlignment="1" applyProtection="1">
      <alignment horizontal="left" vertical="top" wrapText="1" indent="1"/>
      <protection locked="0" hidden="1"/>
    </xf>
    <xf numFmtId="0" fontId="9" fillId="2" borderId="66" xfId="1" applyFont="1" applyFill="1" applyBorder="1" applyProtection="1">
      <protection locked="0" hidden="1"/>
    </xf>
    <xf numFmtId="0" fontId="9" fillId="2" borderId="68" xfId="1" applyFont="1" applyFill="1" applyBorder="1" applyAlignment="1" applyProtection="1">
      <alignment horizontal="center"/>
      <protection locked="0" hidden="1"/>
    </xf>
    <xf numFmtId="0" fontId="1" fillId="2" borderId="57" xfId="1" applyFont="1" applyFill="1" applyBorder="1" applyAlignment="1" applyProtection="1">
      <alignment horizontal="center" vertical="center" wrapText="1"/>
      <protection hidden="1"/>
    </xf>
    <xf numFmtId="0" fontId="1" fillId="2" borderId="58" xfId="1" applyFont="1" applyFill="1" applyBorder="1" applyAlignment="1" applyProtection="1">
      <alignment horizontal="center" vertical="center" wrapText="1"/>
      <protection hidden="1"/>
    </xf>
    <xf numFmtId="0" fontId="1" fillId="2" borderId="63" xfId="1" applyFont="1" applyFill="1" applyBorder="1" applyAlignment="1" applyProtection="1">
      <alignment horizontal="center"/>
      <protection hidden="1"/>
    </xf>
    <xf numFmtId="0" fontId="1" fillId="2" borderId="64" xfId="1" applyFont="1" applyFill="1" applyBorder="1" applyAlignment="1" applyProtection="1">
      <alignment horizontal="center"/>
      <protection hidden="1"/>
    </xf>
    <xf numFmtId="0" fontId="1" fillId="2" borderId="65" xfId="1" applyFont="1" applyFill="1" applyBorder="1" applyAlignment="1" applyProtection="1">
      <alignment horizontal="center"/>
      <protection hidden="1"/>
    </xf>
    <xf numFmtId="0" fontId="1" fillId="2" borderId="59" xfId="1" applyFont="1" applyFill="1" applyBorder="1" applyAlignment="1" applyProtection="1">
      <alignment horizontal="center"/>
      <protection hidden="1"/>
    </xf>
    <xf numFmtId="0" fontId="1" fillId="2" borderId="60" xfId="1" applyFont="1" applyFill="1" applyBorder="1" applyAlignment="1" applyProtection="1">
      <alignment horizontal="center"/>
      <protection hidden="1"/>
    </xf>
    <xf numFmtId="0" fontId="3" fillId="2" borderId="51" xfId="1" applyFont="1" applyFill="1" applyBorder="1" applyAlignment="1" applyProtection="1">
      <alignment horizontal="left" vertical="top" indent="1"/>
      <protection locked="0" hidden="1"/>
    </xf>
    <xf numFmtId="0" fontId="3" fillId="2" borderId="52" xfId="1" applyFont="1" applyFill="1" applyBorder="1" applyAlignment="1" applyProtection="1">
      <alignment horizontal="left" vertical="top" indent="1"/>
      <protection locked="0" hidden="1"/>
    </xf>
    <xf numFmtId="0" fontId="3" fillId="2" borderId="53" xfId="1" applyFont="1" applyFill="1" applyBorder="1" applyAlignment="1" applyProtection="1">
      <alignment horizontal="left" vertical="top" indent="1"/>
      <protection locked="0" hidden="1"/>
    </xf>
    <xf numFmtId="0" fontId="3" fillId="2" borderId="54" xfId="1" applyFont="1" applyFill="1" applyBorder="1" applyAlignment="1" applyProtection="1">
      <alignment horizontal="left" vertical="top" indent="1"/>
      <protection locked="0" hidden="1"/>
    </xf>
    <xf numFmtId="165" fontId="9" fillId="2" borderId="55" xfId="1" applyNumberFormat="1" applyFont="1" applyFill="1" applyBorder="1" applyAlignment="1" applyProtection="1">
      <alignment horizontal="left" vertical="center" indent="1"/>
      <protection locked="0" hidden="1"/>
    </xf>
    <xf numFmtId="165" fontId="0" fillId="2" borderId="56" xfId="1" applyNumberFormat="1" applyFont="1" applyFill="1" applyBorder="1" applyAlignment="1" applyProtection="1">
      <alignment horizontal="left" vertical="center" indent="1"/>
      <protection locked="0" hidden="1"/>
    </xf>
    <xf numFmtId="0" fontId="5" fillId="2" borderId="57" xfId="1" applyFont="1" applyFill="1" applyBorder="1" applyAlignment="1" applyProtection="1">
      <alignment horizontal="center" vertical="center"/>
      <protection hidden="1"/>
    </xf>
    <xf numFmtId="0" fontId="5" fillId="2" borderId="58" xfId="1" applyFont="1" applyFill="1" applyBorder="1" applyAlignment="1" applyProtection="1">
      <alignment horizontal="center" vertical="center"/>
      <protection hidden="1"/>
    </xf>
    <xf numFmtId="0" fontId="1" fillId="2" borderId="49" xfId="1" applyFont="1" applyFill="1" applyBorder="1" applyAlignment="1" applyProtection="1">
      <alignment horizontal="left" indent="1"/>
      <protection hidden="1"/>
    </xf>
    <xf numFmtId="0" fontId="0" fillId="2" borderId="50" xfId="1" applyFont="1" applyFill="1" applyBorder="1" applyAlignment="1" applyProtection="1">
      <alignment horizontal="left" indent="1"/>
      <protection hidden="1"/>
    </xf>
    <xf numFmtId="0" fontId="1" fillId="2" borderId="61" xfId="1" applyFont="1" applyFill="1" applyBorder="1" applyAlignment="1" applyProtection="1">
      <alignment horizontal="left" indent="1"/>
      <protection hidden="1"/>
    </xf>
    <xf numFmtId="0" fontId="0" fillId="2" borderId="62" xfId="1" applyFont="1" applyFill="1" applyBorder="1" applyAlignment="1" applyProtection="1">
      <alignment horizontal="left" indent="1"/>
      <protection hidden="1"/>
    </xf>
    <xf numFmtId="0" fontId="3" fillId="2" borderId="49" xfId="1" applyFont="1" applyFill="1" applyBorder="1" applyAlignment="1" applyProtection="1">
      <alignment horizontal="left" vertical="center" indent="1"/>
      <protection locked="0" hidden="1"/>
    </xf>
    <xf numFmtId="0" fontId="3" fillId="2" borderId="50" xfId="1" applyFont="1" applyFill="1" applyBorder="1" applyAlignment="1" applyProtection="1">
      <alignment horizontal="left" vertical="center" indent="1"/>
      <protection locked="0" hidden="1"/>
    </xf>
    <xf numFmtId="0" fontId="3" fillId="2" borderId="51" xfId="1" applyFont="1" applyFill="1" applyBorder="1" applyAlignment="1" applyProtection="1">
      <alignment horizontal="left" vertical="center" indent="1"/>
      <protection locked="0" hidden="1"/>
    </xf>
    <xf numFmtId="0" fontId="3" fillId="2" borderId="52" xfId="1" applyFont="1" applyFill="1" applyBorder="1" applyAlignment="1" applyProtection="1">
      <alignment horizontal="left" vertical="center" indent="1"/>
      <protection locked="0" hidden="1"/>
    </xf>
    <xf numFmtId="0" fontId="6" fillId="3" borderId="23" xfId="1" applyFont="1" applyFill="1" applyBorder="1" applyAlignment="1" applyProtection="1">
      <alignment horizontal="left" vertical="center" indent="1"/>
      <protection locked="0" hidden="1"/>
    </xf>
    <xf numFmtId="0" fontId="10" fillId="3" borderId="23" xfId="1" applyFont="1" applyFill="1" applyBorder="1" applyAlignment="1" applyProtection="1">
      <alignment horizontal="left" vertical="center" indent="1"/>
      <protection locked="0" hidden="1"/>
    </xf>
    <xf numFmtId="0" fontId="10" fillId="3" borderId="24" xfId="1" applyFont="1" applyFill="1" applyBorder="1" applyAlignment="1" applyProtection="1">
      <alignment horizontal="left" vertical="center" indent="1"/>
      <protection locked="0" hidden="1"/>
    </xf>
    <xf numFmtId="0" fontId="3" fillId="2" borderId="66" xfId="1" applyFont="1" applyFill="1" applyBorder="1" applyAlignment="1" applyProtection="1">
      <alignment horizontal="left" indent="1"/>
      <protection locked="0" hidden="1"/>
    </xf>
    <xf numFmtId="0" fontId="1" fillId="2" borderId="0" xfId="1" applyFont="1" applyFill="1" applyAlignment="1" applyProtection="1">
      <alignment horizontal="right"/>
      <protection hidden="1"/>
    </xf>
    <xf numFmtId="14" fontId="3" fillId="2" borderId="66" xfId="1" applyNumberFormat="1" applyFont="1" applyFill="1" applyBorder="1" applyAlignment="1" applyProtection="1">
      <alignment horizontal="center"/>
      <protection locked="0" hidden="1"/>
    </xf>
    <xf numFmtId="0" fontId="3" fillId="2" borderId="66" xfId="1" applyFont="1" applyFill="1" applyBorder="1" applyAlignment="1" applyProtection="1">
      <alignment horizontal="center"/>
      <protection locked="0" hidden="1"/>
    </xf>
    <xf numFmtId="0" fontId="7" fillId="2" borderId="0" xfId="1" applyFont="1" applyFill="1" applyAlignment="1" applyProtection="1">
      <alignment vertical="center" wrapText="1"/>
      <protection hidden="1"/>
    </xf>
    <xf numFmtId="0" fontId="7" fillId="2" borderId="67" xfId="1" applyFont="1" applyFill="1" applyBorder="1" applyAlignment="1" applyProtection="1">
      <alignment vertical="center" wrapText="1"/>
      <protection hidden="1"/>
    </xf>
    <xf numFmtId="0" fontId="11" fillId="2" borderId="0" xfId="1" applyFont="1" applyFill="1" applyAlignment="1" applyProtection="1">
      <alignment horizontal="center"/>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3" fillId="2" borderId="51" xfId="0" applyFont="1" applyFill="1" applyBorder="1" applyAlignment="1" applyProtection="1">
      <alignment horizontal="left" vertical="top" indent="1"/>
      <protection locked="0" hidden="1"/>
    </xf>
    <xf numFmtId="0" fontId="3" fillId="2" borderId="52" xfId="0" applyFont="1" applyFill="1" applyBorder="1" applyAlignment="1" applyProtection="1">
      <alignment horizontal="left" vertical="top" indent="1"/>
      <protection locked="0" hidden="1"/>
    </xf>
    <xf numFmtId="0" fontId="3" fillId="2" borderId="53" xfId="0" applyFont="1" applyFill="1" applyBorder="1" applyAlignment="1" applyProtection="1">
      <alignment horizontal="left" vertical="top" indent="1"/>
      <protection locked="0" hidden="1"/>
    </xf>
    <xf numFmtId="0" fontId="3" fillId="2" borderId="54" xfId="0" applyFont="1" applyFill="1" applyBorder="1" applyAlignment="1" applyProtection="1">
      <alignment horizontal="left" vertical="top" indent="1"/>
      <protection locked="0" hidden="1"/>
    </xf>
    <xf numFmtId="0" fontId="3" fillId="2" borderId="49" xfId="0" applyFont="1" applyFill="1" applyBorder="1" applyAlignment="1" applyProtection="1">
      <alignment horizontal="left" vertical="center" indent="1"/>
      <protection locked="0" hidden="1"/>
    </xf>
    <xf numFmtId="0" fontId="3" fillId="2" borderId="50" xfId="0" applyFont="1" applyFill="1" applyBorder="1" applyAlignment="1" applyProtection="1">
      <alignment horizontal="left" vertical="center" indent="1"/>
      <protection locked="0" hidden="1"/>
    </xf>
    <xf numFmtId="0" fontId="3" fillId="2" borderId="51" xfId="0" applyFont="1" applyFill="1" applyBorder="1" applyAlignment="1" applyProtection="1">
      <alignment horizontal="left" vertical="center" indent="1"/>
      <protection locked="0" hidden="1"/>
    </xf>
    <xf numFmtId="0" fontId="3" fillId="2" borderId="52" xfId="0" applyFont="1" applyFill="1" applyBorder="1" applyAlignment="1" applyProtection="1">
      <alignment horizontal="left" vertical="center" indent="1"/>
      <protection locked="0" hidden="1"/>
    </xf>
    <xf numFmtId="165" fontId="9" fillId="2" borderId="55" xfId="0" applyNumberFormat="1" applyFont="1" applyFill="1" applyBorder="1" applyAlignment="1" applyProtection="1">
      <alignment horizontal="left" vertical="center" indent="1"/>
      <protection locked="0" hidden="1"/>
    </xf>
    <xf numFmtId="165" fontId="0" fillId="2" borderId="56" xfId="0" applyNumberFormat="1" applyFill="1" applyBorder="1" applyAlignment="1" applyProtection="1">
      <alignment horizontal="left" vertical="center" indent="1"/>
      <protection locked="0" hidden="1"/>
    </xf>
    <xf numFmtId="0" fontId="1" fillId="2" borderId="63" xfId="0" applyFont="1" applyFill="1" applyBorder="1" applyAlignment="1" applyProtection="1">
      <alignment horizontal="center"/>
      <protection hidden="1"/>
    </xf>
    <xf numFmtId="0" fontId="1" fillId="2" borderId="64" xfId="0" applyFont="1" applyFill="1" applyBorder="1" applyAlignment="1" applyProtection="1">
      <alignment horizontal="center"/>
      <protection hidden="1"/>
    </xf>
    <xf numFmtId="0" fontId="1" fillId="2" borderId="65" xfId="0" applyFont="1" applyFill="1" applyBorder="1" applyAlignment="1" applyProtection="1">
      <alignment horizontal="center"/>
      <protection hidden="1"/>
    </xf>
    <xf numFmtId="0" fontId="6" fillId="3" borderId="23" xfId="0" applyFont="1" applyFill="1" applyBorder="1" applyAlignment="1" applyProtection="1">
      <alignment horizontal="left" vertical="center" indent="1"/>
      <protection locked="0" hidden="1"/>
    </xf>
    <xf numFmtId="0" fontId="10" fillId="3" borderId="23" xfId="0" applyFont="1" applyFill="1" applyBorder="1" applyAlignment="1" applyProtection="1">
      <alignment horizontal="left" vertical="center" indent="1"/>
      <protection locked="0" hidden="1"/>
    </xf>
    <xf numFmtId="0" fontId="10" fillId="3" borderId="24" xfId="0" applyFont="1" applyFill="1" applyBorder="1" applyAlignment="1" applyProtection="1">
      <alignment horizontal="left" vertical="center" indent="1"/>
      <protection locked="0" hidden="1"/>
    </xf>
    <xf numFmtId="0" fontId="1" fillId="2" borderId="59" xfId="0" applyFont="1" applyFill="1" applyBorder="1" applyAlignment="1" applyProtection="1">
      <alignment horizontal="center"/>
      <protection hidden="1"/>
    </xf>
    <xf numFmtId="0" fontId="1" fillId="2" borderId="60" xfId="0" applyFont="1" applyFill="1" applyBorder="1" applyAlignment="1" applyProtection="1">
      <alignment horizontal="center"/>
      <protection hidden="1"/>
    </xf>
    <xf numFmtId="0" fontId="1" fillId="2" borderId="57" xfId="0" applyFont="1" applyFill="1" applyBorder="1" applyAlignment="1" applyProtection="1">
      <alignment horizontal="center" vertical="center" wrapText="1"/>
      <protection hidden="1"/>
    </xf>
    <xf numFmtId="0" fontId="1" fillId="2" borderId="58" xfId="0" applyFont="1" applyFill="1" applyBorder="1" applyAlignment="1" applyProtection="1">
      <alignment horizontal="center" vertical="center" wrapText="1"/>
      <protection hidden="1"/>
    </xf>
    <xf numFmtId="0" fontId="1" fillId="2" borderId="49" xfId="0" applyFont="1" applyFill="1" applyBorder="1" applyAlignment="1" applyProtection="1">
      <alignment horizontal="left" indent="1"/>
      <protection hidden="1"/>
    </xf>
    <xf numFmtId="0" fontId="0" fillId="2" borderId="50" xfId="0" applyFill="1" applyBorder="1" applyAlignment="1" applyProtection="1">
      <alignment horizontal="left" indent="1"/>
      <protection hidden="1"/>
    </xf>
    <xf numFmtId="0" fontId="1" fillId="2" borderId="61" xfId="0" applyFont="1" applyFill="1" applyBorder="1" applyAlignment="1" applyProtection="1">
      <alignment horizontal="left" indent="1"/>
      <protection hidden="1"/>
    </xf>
    <xf numFmtId="0" fontId="0" fillId="2" borderId="62" xfId="0" applyFill="1" applyBorder="1" applyAlignment="1" applyProtection="1">
      <alignment horizontal="left" indent="1"/>
      <protection hidden="1"/>
    </xf>
    <xf numFmtId="0" fontId="3" fillId="2" borderId="66" xfId="0" applyFont="1" applyFill="1" applyBorder="1" applyAlignment="1" applyProtection="1">
      <alignment horizontal="left" indent="1"/>
      <protection locked="0" hidden="1"/>
    </xf>
    <xf numFmtId="0" fontId="1" fillId="2" borderId="0" xfId="0" applyFont="1" applyFill="1" applyAlignment="1" applyProtection="1">
      <alignment horizontal="right"/>
      <protection hidden="1"/>
    </xf>
    <xf numFmtId="14" fontId="3" fillId="2" borderId="66" xfId="0" applyNumberFormat="1" applyFont="1" applyFill="1" applyBorder="1" applyAlignment="1" applyProtection="1">
      <alignment horizontal="center"/>
      <protection locked="0" hidden="1"/>
    </xf>
    <xf numFmtId="0" fontId="3" fillId="2" borderId="66" xfId="0" applyFont="1" applyFill="1" applyBorder="1" applyAlignment="1" applyProtection="1">
      <alignment horizontal="center"/>
      <protection locked="0" hidden="1"/>
    </xf>
    <xf numFmtId="0" fontId="7" fillId="2" borderId="0" xfId="0" applyFont="1" applyFill="1" applyAlignment="1" applyProtection="1">
      <alignment vertical="center" wrapText="1"/>
      <protection hidden="1"/>
    </xf>
    <xf numFmtId="0" fontId="7" fillId="2" borderId="67" xfId="0" applyFont="1" applyFill="1" applyBorder="1" applyAlignment="1" applyProtection="1">
      <alignment vertical="center" wrapText="1"/>
      <protection hidden="1"/>
    </xf>
    <xf numFmtId="0" fontId="11" fillId="2" borderId="0" xfId="0" applyFont="1" applyFill="1" applyAlignment="1" applyProtection="1">
      <alignment horizontal="center"/>
      <protection hidden="1"/>
    </xf>
    <xf numFmtId="0" fontId="2" fillId="2" borderId="28" xfId="0" applyFont="1" applyFill="1" applyBorder="1" applyAlignment="1" applyProtection="1">
      <alignment horizontal="center" vertical="center"/>
      <protection hidden="1"/>
    </xf>
    <xf numFmtId="0" fontId="0" fillId="2" borderId="70" xfId="0" applyFill="1" applyBorder="1" applyAlignment="1" applyProtection="1">
      <alignment horizontal="left" indent="1"/>
      <protection hidden="1"/>
    </xf>
    <xf numFmtId="0" fontId="0" fillId="2" borderId="46" xfId="0" applyFill="1" applyBorder="1" applyAlignment="1" applyProtection="1">
      <alignment horizontal="left" indent="1"/>
      <protection hidden="1"/>
    </xf>
    <xf numFmtId="0" fontId="0" fillId="2" borderId="71" xfId="0" applyFill="1" applyBorder="1" applyAlignment="1" applyProtection="1">
      <alignment horizontal="left" indent="1"/>
      <protection hidden="1"/>
    </xf>
    <xf numFmtId="0" fontId="9" fillId="2" borderId="66" xfId="0" applyFont="1" applyFill="1" applyBorder="1" applyProtection="1">
      <protection locked="0" hidden="1"/>
    </xf>
    <xf numFmtId="0" fontId="1" fillId="2" borderId="43" xfId="0" applyFont="1" applyFill="1" applyBorder="1" applyAlignment="1" applyProtection="1">
      <alignment horizontal="left" vertical="top" wrapText="1" indent="1"/>
      <protection locked="0" hidden="1"/>
    </xf>
    <xf numFmtId="0" fontId="1" fillId="2" borderId="44" xfId="0" applyFont="1" applyFill="1" applyBorder="1" applyAlignment="1" applyProtection="1">
      <alignment horizontal="left" vertical="top" wrapText="1" indent="1"/>
      <protection locked="0" hidden="1"/>
    </xf>
    <xf numFmtId="0" fontId="1" fillId="2" borderId="45" xfId="0" applyFont="1" applyFill="1" applyBorder="1" applyAlignment="1" applyProtection="1">
      <alignment horizontal="left" vertical="top" wrapText="1" indent="1"/>
      <protection locked="0" hidden="1"/>
    </xf>
    <xf numFmtId="0" fontId="9" fillId="2" borderId="66" xfId="0" applyFont="1" applyFill="1" applyBorder="1" applyAlignment="1" applyProtection="1">
      <alignment horizontal="center"/>
      <protection locked="0" hidden="1"/>
    </xf>
    <xf numFmtId="0" fontId="9" fillId="2" borderId="68" xfId="0" applyFont="1" applyFill="1" applyBorder="1" applyAlignment="1" applyProtection="1">
      <alignment horizontal="center"/>
      <protection locked="0" hidden="1"/>
    </xf>
    <xf numFmtId="0" fontId="0" fillId="2" borderId="66" xfId="0" applyFill="1" applyBorder="1" applyProtection="1">
      <protection locked="0" hidden="1"/>
    </xf>
    <xf numFmtId="0" fontId="0" fillId="2" borderId="68" xfId="0" applyFill="1" applyBorder="1" applyProtection="1">
      <protection locked="0" hidden="1"/>
    </xf>
    <xf numFmtId="0" fontId="9" fillId="2" borderId="66" xfId="0" applyFont="1" applyFill="1" applyBorder="1" applyAlignment="1" applyProtection="1">
      <alignment horizontal="left" indent="1"/>
      <protection locked="0" hidden="1"/>
    </xf>
    <xf numFmtId="0" fontId="0" fillId="2" borderId="69" xfId="0" applyFill="1" applyBorder="1" applyAlignment="1" applyProtection="1">
      <alignment horizontal="left" indent="1"/>
      <protection locked="0" hidden="1"/>
    </xf>
    <xf numFmtId="0" fontId="1" fillId="2" borderId="72" xfId="0" applyFont="1" applyFill="1" applyBorder="1" applyAlignment="1" applyProtection="1">
      <alignment horizontal="left" vertical="center"/>
      <protection locked="0" hidden="1"/>
    </xf>
    <xf numFmtId="0" fontId="1" fillId="2" borderId="73" xfId="0" applyFont="1" applyFill="1" applyBorder="1" applyAlignment="1" applyProtection="1">
      <alignment horizontal="left" vertical="center"/>
      <protection locked="0" hidden="1"/>
    </xf>
    <xf numFmtId="0" fontId="1" fillId="2" borderId="74" xfId="0" applyFont="1" applyFill="1" applyBorder="1" applyAlignment="1" applyProtection="1">
      <alignment horizontal="left" vertical="center"/>
      <protection locked="0" hidden="1"/>
    </xf>
    <xf numFmtId="0" fontId="18" fillId="5" borderId="0" xfId="2" applyFont="1" applyFill="1" applyAlignment="1" applyProtection="1">
      <alignment horizontal="center"/>
      <protection hidden="1"/>
    </xf>
    <xf numFmtId="0" fontId="19" fillId="5" borderId="0" xfId="2" applyFont="1" applyFill="1" applyBorder="1" applyAlignment="1" applyProtection="1">
      <alignment horizontal="center"/>
      <protection hidden="1"/>
    </xf>
    <xf numFmtId="0" fontId="18" fillId="5" borderId="0" xfId="2" applyFont="1" applyFill="1" applyBorder="1" applyAlignment="1" applyProtection="1">
      <alignment horizontal="center"/>
      <protection hidden="1"/>
    </xf>
    <xf numFmtId="0" fontId="18" fillId="2" borderId="0" xfId="2" applyFont="1" applyFill="1" applyAlignment="1" applyProtection="1">
      <alignment horizontal="center"/>
      <protection hidden="1"/>
    </xf>
    <xf numFmtId="0" fontId="18" fillId="2" borderId="0" xfId="2" applyFont="1" applyAlignment="1" applyProtection="1">
      <protection hidden="1"/>
    </xf>
    <xf numFmtId="0" fontId="24" fillId="2" borderId="0" xfId="2" applyFont="1" applyAlignment="1" applyProtection="1">
      <protection hidden="1"/>
    </xf>
    <xf numFmtId="1" fontId="15" fillId="2" borderId="77" xfId="2" applyNumberFormat="1" applyFont="1" applyFill="1" applyBorder="1" applyAlignment="1" applyProtection="1">
      <alignment horizontal="center"/>
    </xf>
    <xf numFmtId="1" fontId="15" fillId="2" borderId="0" xfId="2" applyNumberFormat="1" applyFont="1" applyFill="1" applyBorder="1" applyAlignment="1" applyProtection="1">
      <alignment horizontal="center"/>
    </xf>
    <xf numFmtId="0" fontId="20" fillId="2" borderId="0" xfId="2" applyFont="1" applyAlignment="1" applyProtection="1">
      <protection hidden="1"/>
    </xf>
    <xf numFmtId="1" fontId="21" fillId="2" borderId="77" xfId="2" applyNumberFormat="1" applyFont="1" applyFill="1" applyBorder="1" applyAlignment="1" applyProtection="1">
      <alignment horizontal="center"/>
    </xf>
    <xf numFmtId="1" fontId="21" fillId="2" borderId="0" xfId="2" applyNumberFormat="1" applyFont="1" applyFill="1" applyBorder="1" applyAlignment="1" applyProtection="1">
      <alignment horizontal="center"/>
    </xf>
    <xf numFmtId="0" fontId="40" fillId="2" borderId="86" xfId="2" applyFont="1" applyBorder="1" applyAlignment="1" applyProtection="1">
      <alignment horizontal="center"/>
      <protection hidden="1"/>
    </xf>
    <xf numFmtId="0" fontId="48" fillId="2" borderId="86" xfId="2" applyFont="1" applyBorder="1" applyAlignment="1" applyProtection="1">
      <alignment horizontal="center" shrinkToFit="1"/>
      <protection hidden="1"/>
    </xf>
    <xf numFmtId="0" fontId="25" fillId="2" borderId="91" xfId="2" applyFont="1" applyBorder="1" applyAlignment="1" applyProtection="1">
      <alignment horizontal="center" textRotation="90" wrapText="1"/>
      <protection hidden="1"/>
    </xf>
    <xf numFmtId="0" fontId="25" fillId="2" borderId="90" xfId="2" applyFont="1" applyBorder="1" applyAlignment="1" applyProtection="1">
      <alignment horizontal="center" textRotation="90" wrapText="1"/>
      <protection hidden="1"/>
    </xf>
    <xf numFmtId="0" fontId="25" fillId="2" borderId="86" xfId="2" applyFont="1" applyBorder="1" applyAlignment="1" applyProtection="1">
      <alignment horizontal="center" textRotation="90" wrapText="1"/>
      <protection hidden="1"/>
    </xf>
    <xf numFmtId="0" fontId="49" fillId="2" borderId="94" xfId="2" applyFont="1" applyBorder="1" applyAlignment="1" applyProtection="1">
      <alignment horizontal="center"/>
      <protection hidden="1"/>
    </xf>
    <xf numFmtId="0" fontId="49" fillId="2" borderId="93" xfId="2" applyFont="1" applyBorder="1" applyAlignment="1" applyProtection="1">
      <alignment horizontal="center"/>
      <protection hidden="1"/>
    </xf>
    <xf numFmtId="0" fontId="49" fillId="2" borderId="92" xfId="2" applyFont="1" applyBorder="1" applyAlignment="1" applyProtection="1">
      <alignment horizontal="center"/>
      <protection hidden="1"/>
    </xf>
    <xf numFmtId="0" fontId="49" fillId="2" borderId="89" xfId="2" applyFont="1" applyBorder="1" applyAlignment="1" applyProtection="1">
      <alignment horizontal="center"/>
      <protection hidden="1"/>
    </xf>
    <xf numFmtId="0" fontId="49" fillId="2" borderId="88" xfId="2" applyFont="1" applyBorder="1" applyAlignment="1" applyProtection="1">
      <alignment horizontal="center"/>
      <protection hidden="1"/>
    </xf>
    <xf numFmtId="0" fontId="49" fillId="2" borderId="87" xfId="2" applyFont="1" applyBorder="1" applyAlignment="1" applyProtection="1">
      <alignment horizontal="center"/>
      <protection hidden="1"/>
    </xf>
    <xf numFmtId="0" fontId="46" fillId="2" borderId="94" xfId="2" applyFont="1" applyBorder="1" applyAlignment="1" applyProtection="1">
      <protection hidden="1"/>
    </xf>
    <xf numFmtId="0" fontId="46" fillId="2" borderId="92" xfId="2" applyFont="1" applyBorder="1" applyAlignment="1" applyProtection="1">
      <protection hidden="1"/>
    </xf>
    <xf numFmtId="0" fontId="46" fillId="2" borderId="89" xfId="2" applyFont="1" applyBorder="1" applyAlignment="1" applyProtection="1">
      <protection hidden="1"/>
    </xf>
    <xf numFmtId="0" fontId="46" fillId="2" borderId="87" xfId="2" applyFont="1" applyBorder="1" applyAlignment="1" applyProtection="1">
      <protection hidden="1"/>
    </xf>
    <xf numFmtId="14" fontId="45" fillId="2" borderId="94" xfId="2" applyNumberFormat="1" applyFont="1" applyBorder="1" applyAlignment="1" applyProtection="1">
      <alignment horizontal="center"/>
      <protection hidden="1"/>
    </xf>
    <xf numFmtId="0" fontId="45" fillId="2" borderId="93" xfId="2" applyFont="1" applyBorder="1" applyAlignment="1" applyProtection="1">
      <alignment horizontal="center"/>
      <protection hidden="1"/>
    </xf>
    <xf numFmtId="0" fontId="45" fillId="2" borderId="92" xfId="2" applyFont="1" applyBorder="1" applyAlignment="1" applyProtection="1">
      <alignment horizontal="center"/>
      <protection hidden="1"/>
    </xf>
    <xf numFmtId="0" fontId="45" fillId="2" borderId="89" xfId="2" applyFont="1" applyBorder="1" applyAlignment="1" applyProtection="1">
      <alignment horizontal="center"/>
      <protection hidden="1"/>
    </xf>
    <xf numFmtId="0" fontId="45" fillId="2" borderId="88" xfId="2" applyFont="1" applyBorder="1" applyAlignment="1" applyProtection="1">
      <alignment horizontal="center"/>
      <protection hidden="1"/>
    </xf>
    <xf numFmtId="0" fontId="45" fillId="2" borderId="87" xfId="2" applyFont="1" applyBorder="1" applyAlignment="1" applyProtection="1">
      <alignment horizontal="center"/>
      <protection hidden="1"/>
    </xf>
    <xf numFmtId="0" fontId="40" fillId="2" borderId="77" xfId="2" applyFont="1" applyBorder="1" applyAlignment="1" applyProtection="1">
      <alignment shrinkToFit="1"/>
      <protection locked="0" hidden="1"/>
    </xf>
    <xf numFmtId="0" fontId="40" fillId="2" borderId="78" xfId="2" applyFont="1" applyBorder="1" applyAlignment="1" applyProtection="1">
      <alignment shrinkToFit="1"/>
      <protection locked="0" hidden="1"/>
    </xf>
    <xf numFmtId="0" fontId="40" fillId="2" borderId="77" xfId="2" applyFont="1" applyBorder="1" applyAlignment="1" applyProtection="1">
      <alignment horizontal="center"/>
      <protection locked="0" hidden="1"/>
    </xf>
    <xf numFmtId="0" fontId="40" fillId="2" borderId="0" xfId="2" applyFont="1" applyBorder="1" applyAlignment="1" applyProtection="1">
      <alignment horizontal="center"/>
      <protection locked="0" hidden="1"/>
    </xf>
    <xf numFmtId="0" fontId="40" fillId="2" borderId="78" xfId="2" applyFont="1" applyBorder="1" applyAlignment="1" applyProtection="1">
      <alignment horizontal="center"/>
      <protection locked="0" hidden="1"/>
    </xf>
    <xf numFmtId="0" fontId="23" fillId="2" borderId="0" xfId="2" applyFont="1" applyAlignment="1" applyProtection="1">
      <protection hidden="1"/>
    </xf>
    <xf numFmtId="0" fontId="26" fillId="2" borderId="77" xfId="2" applyFont="1" applyFill="1" applyBorder="1" applyAlignment="1" applyProtection="1">
      <alignment horizontal="center"/>
    </xf>
    <xf numFmtId="0" fontId="26" fillId="2" borderId="78" xfId="2" applyFont="1" applyFill="1" applyBorder="1" applyAlignment="1" applyProtection="1">
      <alignment horizontal="center"/>
    </xf>
    <xf numFmtId="0" fontId="16" fillId="2" borderId="77" xfId="2" applyFont="1" applyFill="1" applyBorder="1" applyAlignment="1" applyProtection="1">
      <alignment horizontal="center"/>
    </xf>
    <xf numFmtId="0" fontId="16" fillId="2" borderId="78" xfId="2" applyFont="1" applyFill="1" applyBorder="1" applyAlignment="1" applyProtection="1">
      <alignment horizontal="center"/>
    </xf>
    <xf numFmtId="1" fontId="25" fillId="2" borderId="77" xfId="2" applyNumberFormat="1" applyFont="1" applyFill="1" applyBorder="1" applyAlignment="1" applyProtection="1">
      <alignment horizontal="center"/>
    </xf>
    <xf numFmtId="1" fontId="25" fillId="2" borderId="0" xfId="2" applyNumberFormat="1" applyFont="1" applyFill="1" applyBorder="1" applyAlignment="1" applyProtection="1">
      <alignment horizontal="center"/>
    </xf>
    <xf numFmtId="0" fontId="30" fillId="2" borderId="77" xfId="2" applyFont="1" applyFill="1" applyBorder="1" applyAlignment="1" applyProtection="1">
      <alignment horizontal="center"/>
    </xf>
    <xf numFmtId="0" fontId="30" fillId="2" borderId="78" xfId="2" applyFont="1" applyFill="1" applyBorder="1" applyAlignment="1" applyProtection="1">
      <alignment horizontal="center"/>
    </xf>
    <xf numFmtId="14" fontId="40" fillId="2" borderId="77" xfId="2" applyNumberFormat="1" applyFont="1" applyBorder="1" applyAlignment="1" applyProtection="1">
      <alignment horizontal="center"/>
      <protection locked="0" hidden="1"/>
    </xf>
    <xf numFmtId="0" fontId="40" fillId="2" borderId="89" xfId="2" applyFont="1" applyBorder="1" applyAlignment="1" applyProtection="1">
      <alignment horizontal="center"/>
      <protection locked="0" hidden="1"/>
    </xf>
    <xf numFmtId="0" fontId="40" fillId="2" borderId="88" xfId="2" applyFont="1" applyBorder="1" applyAlignment="1" applyProtection="1">
      <alignment horizontal="center"/>
      <protection locked="0" hidden="1"/>
    </xf>
    <xf numFmtId="0" fontId="40" fillId="2" borderId="87" xfId="2" applyFont="1" applyBorder="1" applyAlignment="1" applyProtection="1">
      <alignment horizontal="center"/>
      <protection locked="0" hidden="1"/>
    </xf>
    <xf numFmtId="0" fontId="31" fillId="2" borderId="77" xfId="2" applyFont="1" applyFill="1" applyBorder="1" applyAlignment="1" applyProtection="1">
      <alignment horizontal="center"/>
    </xf>
    <xf numFmtId="0" fontId="31" fillId="2" borderId="78" xfId="2" applyFont="1" applyFill="1" applyBorder="1" applyAlignment="1" applyProtection="1">
      <alignment horizontal="center"/>
    </xf>
    <xf numFmtId="0" fontId="32" fillId="2" borderId="77" xfId="2" applyFont="1" applyFill="1" applyBorder="1" applyAlignment="1" applyProtection="1">
      <alignment horizontal="center"/>
    </xf>
    <xf numFmtId="0" fontId="32" fillId="2" borderId="78" xfId="2" applyFont="1" applyFill="1" applyBorder="1" applyAlignment="1" applyProtection="1">
      <alignment horizontal="center"/>
    </xf>
    <xf numFmtId="0" fontId="29" fillId="2" borderId="77" xfId="2" applyFont="1" applyFill="1" applyBorder="1" applyAlignment="1" applyProtection="1">
      <alignment horizontal="center"/>
    </xf>
    <xf numFmtId="0" fontId="29" fillId="2" borderId="78" xfId="2" applyFont="1" applyFill="1" applyBorder="1" applyAlignment="1" applyProtection="1">
      <alignment horizontal="center"/>
    </xf>
    <xf numFmtId="1" fontId="15" fillId="2" borderId="77" xfId="2" applyNumberFormat="1" applyFill="1" applyBorder="1" applyAlignment="1" applyProtection="1">
      <alignment horizontal="center"/>
    </xf>
    <xf numFmtId="0" fontId="22" fillId="2" borderId="77" xfId="2" applyFont="1" applyFill="1" applyBorder="1" applyAlignment="1" applyProtection="1">
      <alignment horizontal="center"/>
    </xf>
    <xf numFmtId="0" fontId="22" fillId="2" borderId="78" xfId="2" applyFont="1" applyFill="1" applyBorder="1" applyAlignment="1" applyProtection="1">
      <alignment horizontal="center"/>
    </xf>
    <xf numFmtId="0" fontId="26" fillId="2" borderId="81" xfId="2" applyFont="1" applyFill="1" applyBorder="1" applyAlignment="1" applyProtection="1">
      <alignment horizontal="center"/>
    </xf>
    <xf numFmtId="0" fontId="26" fillId="2" borderId="82" xfId="2" applyFont="1" applyFill="1" applyBorder="1" applyAlignment="1" applyProtection="1">
      <alignment horizontal="center"/>
    </xf>
    <xf numFmtId="0" fontId="40" fillId="2" borderId="89" xfId="2" applyFont="1" applyBorder="1" applyAlignment="1" applyProtection="1">
      <alignment shrinkToFit="1"/>
      <protection locked="0" hidden="1"/>
    </xf>
    <xf numFmtId="0" fontId="40" fillId="2" borderId="87" xfId="2" applyFont="1" applyBorder="1" applyAlignment="1" applyProtection="1">
      <alignment shrinkToFit="1"/>
      <protection locked="0" hidden="1"/>
    </xf>
    <xf numFmtId="0" fontId="15" fillId="2" borderId="89" xfId="2" applyBorder="1" applyAlignment="1" applyProtection="1">
      <alignment horizontal="left" vertical="center" wrapText="1" indent="1"/>
      <protection locked="0" hidden="1"/>
    </xf>
    <xf numFmtId="0" fontId="15" fillId="2" borderId="88" xfId="2" applyBorder="1" applyAlignment="1" applyProtection="1">
      <alignment horizontal="left" vertical="center" wrapText="1" indent="1"/>
      <protection locked="0" hidden="1"/>
    </xf>
    <xf numFmtId="0" fontId="15" fillId="2" borderId="87" xfId="2" applyBorder="1" applyAlignment="1" applyProtection="1">
      <alignment horizontal="left" vertical="center" wrapText="1" indent="1"/>
      <protection locked="0" hidden="1"/>
    </xf>
    <xf numFmtId="0" fontId="34" fillId="2" borderId="85" xfId="2" applyFont="1" applyBorder="1" applyAlignment="1" applyProtection="1">
      <alignment horizontal="left" vertical="center" indent="1" shrinkToFit="1"/>
      <protection hidden="1"/>
    </xf>
    <xf numFmtId="0" fontId="34" fillId="2" borderId="84" xfId="2" applyFont="1" applyBorder="1" applyAlignment="1" applyProtection="1">
      <alignment horizontal="left" vertical="center" indent="1" shrinkToFit="1"/>
      <protection hidden="1"/>
    </xf>
    <xf numFmtId="0" fontId="52" fillId="2" borderId="85" xfId="2" applyFont="1" applyBorder="1" applyAlignment="1" applyProtection="1">
      <alignment horizontal="left" vertical="center" indent="1" shrinkToFit="1"/>
      <protection hidden="1"/>
    </xf>
    <xf numFmtId="0" fontId="52" fillId="2" borderId="75" xfId="2" applyFont="1" applyBorder="1" applyAlignment="1" applyProtection="1">
      <alignment horizontal="left" vertical="center" indent="1" shrinkToFit="1"/>
      <protection hidden="1"/>
    </xf>
    <xf numFmtId="0" fontId="52" fillId="2" borderId="84" xfId="2" applyFont="1" applyBorder="1" applyAlignment="1" applyProtection="1">
      <alignment horizontal="left" vertical="center" indent="1" shrinkToFit="1"/>
      <protection hidden="1"/>
    </xf>
    <xf numFmtId="0" fontId="50" fillId="2" borderId="93" xfId="2" applyFont="1" applyBorder="1" applyAlignment="1" applyProtection="1">
      <alignment horizontal="center"/>
      <protection hidden="1"/>
    </xf>
    <xf numFmtId="0" fontId="15" fillId="2" borderId="95" xfId="2" applyBorder="1" applyAlignment="1" applyProtection="1">
      <alignment horizontal="left" indent="1"/>
      <protection locked="0" hidden="1"/>
    </xf>
    <xf numFmtId="0" fontId="15" fillId="2" borderId="94" xfId="2" applyBorder="1" applyAlignment="1" applyProtection="1">
      <alignment horizontal="left" indent="1"/>
      <protection hidden="1"/>
    </xf>
    <xf numFmtId="0" fontId="15" fillId="2" borderId="93" xfId="2" applyBorder="1" applyAlignment="1" applyProtection="1">
      <alignment horizontal="left" indent="1"/>
      <protection hidden="1"/>
    </xf>
    <xf numFmtId="0" fontId="15" fillId="2" borderId="92" xfId="2" applyBorder="1" applyAlignment="1" applyProtection="1">
      <alignment horizontal="left" indent="1"/>
      <protection hidden="1"/>
    </xf>
    <xf numFmtId="0" fontId="50" fillId="2" borderId="89" xfId="2" applyFont="1" applyBorder="1" applyAlignment="1" applyProtection="1">
      <alignment horizontal="left" vertical="center" wrapText="1" indent="1"/>
      <protection locked="0" hidden="1"/>
    </xf>
    <xf numFmtId="0" fontId="50" fillId="2" borderId="88" xfId="2" applyFont="1" applyBorder="1" applyAlignment="1" applyProtection="1">
      <alignment horizontal="left" vertical="center" wrapText="1" indent="1"/>
      <protection locked="0" hidden="1"/>
    </xf>
    <xf numFmtId="0" fontId="50" fillId="2" borderId="87" xfId="2" applyFont="1" applyBorder="1" applyAlignment="1" applyProtection="1">
      <alignment horizontal="left" vertical="center" wrapText="1" indent="1"/>
      <protection locked="0" hidden="1"/>
    </xf>
    <xf numFmtId="1" fontId="33" fillId="2" borderId="83" xfId="2" applyNumberFormat="1" applyFont="1" applyFill="1" applyBorder="1" applyAlignment="1" applyProtection="1">
      <alignment horizontal="center"/>
    </xf>
    <xf numFmtId="0" fontId="15" fillId="2" borderId="111" xfId="2" applyBorder="1" applyProtection="1">
      <protection locked="0" hidden="1"/>
    </xf>
    <xf numFmtId="0" fontId="15" fillId="2" borderId="110" xfId="2" applyFill="1" applyBorder="1" applyProtection="1">
      <protection hidden="1"/>
    </xf>
    <xf numFmtId="0" fontId="40" fillId="2" borderId="110" xfId="2" applyFont="1" applyFill="1" applyBorder="1" applyAlignment="1" applyProtection="1">
      <alignment horizontal="left" indent="1"/>
      <protection locked="0" hidden="1"/>
    </xf>
    <xf numFmtId="14" fontId="54" fillId="2" borderId="110" xfId="2" applyNumberFormat="1" applyFont="1" applyBorder="1" applyAlignment="1" applyProtection="1">
      <protection locked="0" hidden="1"/>
    </xf>
    <xf numFmtId="0" fontId="54" fillId="2" borderId="110" xfId="2" applyFont="1" applyBorder="1" applyAlignment="1" applyProtection="1">
      <protection locked="0" hidden="1"/>
    </xf>
    <xf numFmtId="0" fontId="57" fillId="2" borderId="114" xfId="2" applyFont="1" applyBorder="1" applyAlignment="1" applyProtection="1">
      <alignment horizontal="center" vertical="center"/>
      <protection hidden="1"/>
    </xf>
    <xf numFmtId="0" fontId="57" fillId="2" borderId="113" xfId="2" applyFont="1" applyBorder="1" applyAlignment="1" applyProtection="1">
      <alignment horizontal="center" vertical="center"/>
      <protection hidden="1"/>
    </xf>
    <xf numFmtId="0" fontId="50" fillId="2" borderId="94" xfId="2" applyFont="1" applyBorder="1" applyAlignment="1" applyProtection="1">
      <alignment horizontal="left" indent="1"/>
      <protection hidden="1"/>
    </xf>
    <xf numFmtId="0" fontId="50" fillId="2" borderId="93" xfId="2" applyFont="1" applyBorder="1" applyAlignment="1" applyProtection="1">
      <alignment horizontal="left" indent="1"/>
      <protection hidden="1"/>
    </xf>
    <xf numFmtId="0" fontId="50" fillId="2" borderId="92" xfId="2" applyFont="1" applyBorder="1" applyAlignment="1" applyProtection="1">
      <alignment horizontal="left" indent="1"/>
      <protection hidden="1"/>
    </xf>
    <xf numFmtId="49" fontId="54" fillId="2" borderId="110" xfId="2" applyNumberFormat="1" applyFont="1" applyFill="1" applyBorder="1" applyAlignment="1" applyProtection="1">
      <alignment horizontal="center"/>
      <protection locked="0" hidden="1"/>
    </xf>
    <xf numFmtId="0" fontId="54" fillId="2" borderId="110" xfId="2" applyFont="1" applyFill="1" applyBorder="1" applyAlignment="1" applyProtection="1">
      <alignment horizontal="center"/>
      <protection locked="0" hidden="1"/>
    </xf>
    <xf numFmtId="0" fontId="54" fillId="2" borderId="111" xfId="2" applyFont="1" applyFill="1" applyBorder="1" applyAlignment="1" applyProtection="1">
      <alignment horizontal="center"/>
      <protection locked="0" hidden="1"/>
    </xf>
    <xf numFmtId="0" fontId="40" fillId="2" borderId="110" xfId="2" applyFont="1" applyBorder="1" applyAlignment="1" applyProtection="1">
      <alignment horizontal="left" indent="1"/>
      <protection locked="0"/>
    </xf>
    <xf numFmtId="49" fontId="54" fillId="2" borderId="111" xfId="2" applyNumberFormat="1" applyFont="1" applyFill="1" applyBorder="1" applyAlignment="1" applyProtection="1">
      <alignment horizontal="center"/>
      <protection locked="0" hidden="1"/>
    </xf>
    <xf numFmtId="0" fontId="54" fillId="2" borderId="110" xfId="2" applyFont="1" applyFill="1" applyBorder="1" applyAlignment="1" applyProtection="1">
      <alignment horizontal="left" indent="1"/>
      <protection locked="0"/>
    </xf>
    <xf numFmtId="165" fontId="54" fillId="2" borderId="128" xfId="2" applyNumberFormat="1" applyFont="1" applyFill="1" applyBorder="1" applyAlignment="1" applyProtection="1">
      <alignment horizontal="left" vertical="center" indent="1"/>
      <protection locked="0" hidden="1"/>
    </xf>
    <xf numFmtId="165" fontId="15" fillId="2" borderId="127" xfId="2" applyNumberFormat="1" applyFill="1" applyBorder="1" applyAlignment="1" applyProtection="1">
      <alignment horizontal="left" vertical="center" indent="1"/>
      <protection locked="0" hidden="1"/>
    </xf>
    <xf numFmtId="0" fontId="60" fillId="2" borderId="77" xfId="2" applyFont="1" applyBorder="1" applyAlignment="1" applyProtection="1">
      <alignment horizontal="left" vertical="center" indent="1"/>
      <protection hidden="1"/>
    </xf>
    <xf numFmtId="0" fontId="60" fillId="2" borderId="78" xfId="2" applyFont="1" applyBorder="1" applyAlignment="1" applyProtection="1">
      <alignment horizontal="left" vertical="center" indent="1"/>
      <protection hidden="1"/>
    </xf>
    <xf numFmtId="0" fontId="60" fillId="2" borderId="89" xfId="2" applyFont="1" applyBorder="1" applyAlignment="1" applyProtection="1">
      <alignment horizontal="left" vertical="center" indent="1"/>
      <protection hidden="1"/>
    </xf>
    <xf numFmtId="0" fontId="60" fillId="2" borderId="87" xfId="2" applyFont="1" applyBorder="1" applyAlignment="1" applyProtection="1">
      <alignment horizontal="left" vertical="center" indent="1"/>
      <protection hidden="1"/>
    </xf>
    <xf numFmtId="165" fontId="54" fillId="2" borderId="130" xfId="2" applyNumberFormat="1" applyFont="1" applyFill="1" applyBorder="1" applyAlignment="1" applyProtection="1">
      <alignment horizontal="left" vertical="center" indent="1"/>
      <protection locked="0" hidden="1"/>
    </xf>
    <xf numFmtId="165" fontId="15" fillId="2" borderId="129" xfId="2" applyNumberFormat="1" applyFill="1" applyBorder="1" applyAlignment="1" applyProtection="1">
      <alignment horizontal="left" vertical="center" indent="1"/>
      <protection locked="0" hidden="1"/>
    </xf>
    <xf numFmtId="0" fontId="61" fillId="2" borderId="77" xfId="2" applyFont="1" applyBorder="1" applyAlignment="1" applyProtection="1">
      <alignment horizontal="left" vertical="center" indent="1" shrinkToFit="1"/>
      <protection hidden="1"/>
    </xf>
    <xf numFmtId="0" fontId="61" fillId="2" borderId="78" xfId="2" applyFont="1" applyBorder="1" applyAlignment="1" applyProtection="1">
      <alignment horizontal="left" vertical="center" indent="1" shrinkToFit="1"/>
      <protection hidden="1"/>
    </xf>
    <xf numFmtId="0" fontId="56" fillId="6" borderId="91" xfId="2" applyFont="1" applyFill="1" applyBorder="1" applyAlignment="1" applyProtection="1">
      <alignment horizontal="center" vertical="center"/>
      <protection hidden="1"/>
    </xf>
    <xf numFmtId="0" fontId="56" fillId="6" borderId="121" xfId="2" applyFont="1" applyFill="1" applyBorder="1" applyAlignment="1" applyProtection="1">
      <alignment horizontal="center" vertical="center"/>
      <protection hidden="1"/>
    </xf>
    <xf numFmtId="0" fontId="62" fillId="2" borderId="142" xfId="3" applyFont="1" applyFill="1" applyBorder="1" applyAlignment="1" applyProtection="1">
      <alignment horizontal="center" vertical="center"/>
    </xf>
    <xf numFmtId="0" fontId="62" fillId="2" borderId="136" xfId="3" applyFont="1" applyFill="1" applyBorder="1" applyAlignment="1" applyProtection="1">
      <alignment horizontal="center" vertical="center"/>
    </xf>
    <xf numFmtId="0" fontId="61" fillId="2" borderId="94" xfId="2" applyFont="1" applyBorder="1" applyAlignment="1" applyProtection="1">
      <alignment horizontal="left" vertical="center" indent="1" shrinkToFit="1"/>
      <protection hidden="1"/>
    </xf>
    <xf numFmtId="0" fontId="61" fillId="2" borderId="92" xfId="2" applyFont="1" applyBorder="1" applyAlignment="1" applyProtection="1">
      <alignment horizontal="left" vertical="center" indent="1" shrinkToFit="1"/>
      <protection hidden="1"/>
    </xf>
    <xf numFmtId="165" fontId="54" fillId="2" borderId="143" xfId="2" applyNumberFormat="1" applyFont="1" applyFill="1" applyBorder="1" applyAlignment="1" applyProtection="1">
      <alignment horizontal="left" vertical="center" wrapText="1" indent="1"/>
      <protection locked="0" hidden="1"/>
    </xf>
    <xf numFmtId="165" fontId="15" fillId="2" borderId="105" xfId="2" applyNumberFormat="1" applyFill="1" applyBorder="1" applyAlignment="1" applyProtection="1">
      <alignment horizontal="left" vertical="center" indent="1"/>
      <protection locked="0" hidden="1"/>
    </xf>
    <xf numFmtId="0" fontId="50" fillId="2" borderId="89" xfId="2" applyFont="1" applyBorder="1" applyAlignment="1" applyProtection="1">
      <alignment horizontal="left" indent="1"/>
      <protection hidden="1"/>
    </xf>
    <xf numFmtId="0" fontId="15" fillId="2" borderId="88" xfId="2" applyBorder="1" applyAlignment="1" applyProtection="1">
      <alignment horizontal="left" indent="1"/>
      <protection hidden="1"/>
    </xf>
    <xf numFmtId="165" fontId="54" fillId="2" borderId="129" xfId="2" applyNumberFormat="1" applyFont="1" applyFill="1" applyBorder="1" applyAlignment="1" applyProtection="1">
      <alignment horizontal="left" vertical="center" indent="1"/>
      <protection locked="0" hidden="1"/>
    </xf>
    <xf numFmtId="0" fontId="15" fillId="2" borderId="0" xfId="2" applyFill="1" applyAlignment="1" applyProtection="1">
      <alignment horizontal="center"/>
      <protection hidden="1"/>
    </xf>
    <xf numFmtId="0" fontId="63" fillId="2" borderId="76" xfId="2" applyFont="1" applyBorder="1" applyAlignment="1" applyProtection="1">
      <alignment horizontal="left" indent="1"/>
      <protection locked="0" hidden="1"/>
    </xf>
    <xf numFmtId="0" fontId="66" fillId="2" borderId="0" xfId="2" applyFont="1" applyAlignment="1" applyProtection="1">
      <alignment horizontal="center"/>
      <protection hidden="1"/>
    </xf>
    <xf numFmtId="0" fontId="64" fillId="7" borderId="156" xfId="2" applyFont="1" applyFill="1" applyBorder="1" applyAlignment="1" applyProtection="1">
      <alignment horizontal="left" vertical="center" indent="1"/>
      <protection locked="0" hidden="1"/>
    </xf>
    <xf numFmtId="0" fontId="63" fillId="7" borderId="155" xfId="2" applyFont="1" applyFill="1" applyBorder="1" applyAlignment="1" applyProtection="1">
      <alignment horizontal="left" vertical="center" indent="1"/>
      <protection locked="0" hidden="1"/>
    </xf>
    <xf numFmtId="0" fontId="63" fillId="7" borderId="154" xfId="2" applyFont="1" applyFill="1" applyBorder="1" applyAlignment="1" applyProtection="1">
      <alignment horizontal="left" vertical="center" indent="1"/>
      <protection locked="0" hidden="1"/>
    </xf>
    <xf numFmtId="0" fontId="50" fillId="2" borderId="153" xfId="2" applyFont="1" applyBorder="1" applyAlignment="1" applyProtection="1">
      <alignment horizontal="center"/>
      <protection hidden="1"/>
    </xf>
    <xf numFmtId="0" fontId="50" fillId="2" borderId="152" xfId="2" applyFont="1" applyBorder="1" applyAlignment="1" applyProtection="1">
      <alignment horizontal="center"/>
      <protection hidden="1"/>
    </xf>
    <xf numFmtId="0" fontId="50" fillId="2" borderId="151" xfId="2" applyFont="1" applyBorder="1" applyAlignment="1" applyProtection="1">
      <alignment horizontal="center"/>
      <protection hidden="1"/>
    </xf>
    <xf numFmtId="0" fontId="50" fillId="2" borderId="0" xfId="2" applyFont="1" applyAlignment="1" applyProtection="1">
      <alignment horizontal="right"/>
      <protection hidden="1"/>
    </xf>
    <xf numFmtId="0" fontId="50" fillId="2" borderId="91" xfId="2" applyFont="1" applyBorder="1" applyAlignment="1" applyProtection="1">
      <alignment horizontal="center" vertical="center" wrapText="1"/>
      <protection hidden="1"/>
    </xf>
    <xf numFmtId="0" fontId="50" fillId="2" borderId="86" xfId="2" applyFont="1" applyBorder="1" applyAlignment="1" applyProtection="1">
      <alignment horizontal="center" vertical="center" wrapText="1"/>
      <protection hidden="1"/>
    </xf>
    <xf numFmtId="166" fontId="63" fillId="2" borderId="76" xfId="2" applyNumberFormat="1" applyFont="1" applyBorder="1" applyAlignment="1" applyProtection="1">
      <alignment horizontal="center"/>
      <protection locked="0" hidden="1"/>
    </xf>
    <xf numFmtId="0" fontId="33" fillId="2" borderId="0" xfId="2" applyFont="1" applyAlignment="1" applyProtection="1">
      <alignment vertical="center" wrapText="1"/>
      <protection hidden="1"/>
    </xf>
    <xf numFmtId="0" fontId="33" fillId="2" borderId="157" xfId="2" applyFont="1" applyBorder="1" applyAlignment="1" applyProtection="1">
      <alignment vertical="center" wrapText="1"/>
      <protection hidden="1"/>
    </xf>
    <xf numFmtId="165" fontId="54" fillId="2" borderId="130" xfId="2" applyNumberFormat="1" applyFont="1" applyFill="1" applyBorder="1" applyAlignment="1" applyProtection="1">
      <alignment horizontal="left" vertical="center" wrapText="1" indent="1"/>
      <protection locked="0" hidden="1"/>
    </xf>
    <xf numFmtId="0" fontId="53" fillId="2" borderId="94" xfId="2" applyFont="1" applyBorder="1" applyAlignment="1" applyProtection="1">
      <alignment horizontal="left" indent="1"/>
      <protection hidden="1"/>
    </xf>
    <xf numFmtId="0" fontId="53" fillId="2" borderId="93" xfId="2" applyFont="1" applyBorder="1" applyAlignment="1" applyProtection="1">
      <alignment horizontal="left" indent="1"/>
      <protection hidden="1"/>
    </xf>
    <xf numFmtId="0" fontId="53" fillId="2" borderId="92" xfId="2" applyFont="1" applyBorder="1" applyAlignment="1" applyProtection="1">
      <alignment horizontal="left" indent="1"/>
      <protection hidden="1"/>
    </xf>
    <xf numFmtId="0" fontId="18" fillId="2" borderId="83" xfId="2" applyFont="1" applyBorder="1" applyAlignment="1" applyProtection="1">
      <alignment horizontal="center"/>
      <protection hidden="1"/>
    </xf>
    <xf numFmtId="1" fontId="25" fillId="2" borderId="81" xfId="2" applyNumberFormat="1" applyFont="1" applyFill="1" applyBorder="1" applyAlignment="1" applyProtection="1">
      <alignment horizontal="center"/>
    </xf>
    <xf numFmtId="1" fontId="25" fillId="2" borderId="80" xfId="2" applyNumberFormat="1" applyFont="1" applyFill="1" applyBorder="1" applyAlignment="1" applyProtection="1">
      <alignment horizontal="center"/>
    </xf>
    <xf numFmtId="1" fontId="18" fillId="2" borderId="83" xfId="2" applyNumberFormat="1" applyFont="1" applyFill="1" applyBorder="1" applyAlignment="1" applyProtection="1">
      <alignment horizontal="center"/>
    </xf>
    <xf numFmtId="1" fontId="28" fillId="2" borderId="77" xfId="2" applyNumberFormat="1" applyFont="1" applyFill="1" applyBorder="1" applyAlignment="1" applyProtection="1">
      <alignment horizontal="center"/>
    </xf>
    <xf numFmtId="1" fontId="28" fillId="2" borderId="0" xfId="2" applyNumberFormat="1" applyFont="1" applyFill="1" applyBorder="1" applyAlignment="1" applyProtection="1">
      <alignment horizontal="center"/>
    </xf>
    <xf numFmtId="1" fontId="27" fillId="2" borderId="77" xfId="2" applyNumberFormat="1" applyFont="1" applyFill="1" applyBorder="1" applyAlignment="1" applyProtection="1">
      <alignment horizontal="center"/>
    </xf>
    <xf numFmtId="1" fontId="27" fillId="2" borderId="0" xfId="2" applyNumberFormat="1" applyFont="1" applyFill="1" applyBorder="1" applyAlignment="1" applyProtection="1">
      <alignment horizontal="center"/>
    </xf>
    <xf numFmtId="1" fontId="15" fillId="2" borderId="0" xfId="2" applyNumberFormat="1" applyFill="1" applyBorder="1" applyAlignment="1" applyProtection="1">
      <alignment horizontal="center"/>
    </xf>
  </cellXfs>
  <cellStyles count="5">
    <cellStyle name="Excel Built-in Normal" xfId="3"/>
    <cellStyle name="normální" xfId="0" builtinId="0"/>
    <cellStyle name="normální 2" xfId="1"/>
    <cellStyle name="normální 3" xfId="2"/>
    <cellStyle name="Styl 1" xfId="4"/>
  </cellStyles>
  <dxfs count="172">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b val="0"/>
        <i val="0"/>
        <color auto="1"/>
        <name val="Cambria"/>
        <scheme val="none"/>
      </font>
      <fill>
        <patternFill patternType="none">
          <bgColor indexed="65"/>
        </patternFill>
      </fill>
    </dxf>
    <dxf>
      <font>
        <b val="0"/>
        <i val="0"/>
        <color auto="1"/>
        <name val="Cambria"/>
        <scheme val="none"/>
      </font>
      <fill>
        <patternFill patternType="none">
          <bgColor indexed="65"/>
        </patternFill>
      </fill>
    </dxf>
    <dxf>
      <font>
        <condense val="0"/>
        <extend val="0"/>
        <color indexed="9"/>
      </font>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patternType="none">
          <bgColor indexed="65"/>
        </patternFill>
      </fill>
    </dxf>
    <dxf>
      <font>
        <condense val="0"/>
        <extend val="0"/>
        <color indexed="9"/>
      </font>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ont>
        <color theme="0"/>
      </font>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color theme="5" tint="-0.24994659260841701"/>
      </font>
      <fill>
        <patternFill patternType="solid">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b val="0"/>
        <i val="0"/>
        <color auto="1"/>
        <name val="Cambria"/>
        <scheme val="none"/>
      </font>
      <fill>
        <patternFill patternType="none">
          <bgColor indexed="65"/>
        </patternFill>
      </fill>
    </dxf>
    <dxf>
      <font>
        <b val="0"/>
        <i val="0"/>
        <color auto="1"/>
        <name val="Cambria"/>
        <scheme val="none"/>
      </font>
      <fill>
        <patternFill patternType="none">
          <bgColor indexed="65"/>
        </patternFill>
      </fill>
    </dxf>
    <dxf>
      <font>
        <condense val="0"/>
        <extend val="0"/>
        <color indexed="9"/>
      </font>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patternType="none">
          <bgColor indexed="65"/>
        </patternFill>
      </fill>
    </dxf>
    <dxf>
      <font>
        <condense val="0"/>
        <extend val="0"/>
        <color indexed="9"/>
      </font>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ont>
        <color theme="0"/>
      </font>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color theme="5" tint="-0.24994659260841701"/>
      </font>
      <fill>
        <patternFill patternType="solid">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419100</xdr:colOff>
      <xdr:row>1</xdr:row>
      <xdr:rowOff>104775</xdr:rowOff>
    </xdr:to>
    <xdr:pic>
      <xdr:nvPicPr>
        <xdr:cNvPr id="2" name="Picture 15" descr="pks"/>
        <xdr:cNvPicPr>
          <a:picLocks noChangeAspect="1" noChangeArrowheads="1"/>
        </xdr:cNvPicPr>
      </xdr:nvPicPr>
      <xdr:blipFill>
        <a:blip xmlns:r="http://schemas.openxmlformats.org/officeDocument/2006/relationships" r:embed="rId1"/>
        <a:srcRect/>
        <a:stretch>
          <a:fillRect/>
        </a:stretch>
      </xdr:blipFill>
      <xdr:spPr bwMode="auto">
        <a:xfrm>
          <a:off x="0" y="19050"/>
          <a:ext cx="0" cy="2476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419100</xdr:colOff>
      <xdr:row>1</xdr:row>
      <xdr:rowOff>104775</xdr:rowOff>
    </xdr:to>
    <xdr:pic>
      <xdr:nvPicPr>
        <xdr:cNvPr id="2" name="Picture 15" descr="pks"/>
        <xdr:cNvPicPr>
          <a:picLocks noChangeAspect="1" noChangeArrowheads="1"/>
        </xdr:cNvPicPr>
      </xdr:nvPicPr>
      <xdr:blipFill>
        <a:blip xmlns:r="http://schemas.openxmlformats.org/officeDocument/2006/relationships" r:embed="rId1"/>
        <a:srcRect/>
        <a:stretch>
          <a:fillRect/>
        </a:stretch>
      </xdr:blipFill>
      <xdr:spPr bwMode="auto">
        <a:xfrm>
          <a:off x="0" y="19050"/>
          <a:ext cx="0" cy="2476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pageSetUpPr fitToPage="1"/>
  </sheetPr>
  <dimension ref="A1:T66"/>
  <sheetViews>
    <sheetView showGridLines="0" showRowColHeaders="0" tabSelected="1" workbookViewId="0">
      <selection activeCell="P43" sqref="P43:S43"/>
    </sheetView>
  </sheetViews>
  <sheetFormatPr defaultRowHeight="12.75"/>
  <cols>
    <col min="1" max="1" width="10.7109375" style="73" customWidth="1"/>
    <col min="2" max="2" width="15.7109375" style="73" customWidth="1"/>
    <col min="3" max="3" width="5.7109375" style="73" customWidth="1"/>
    <col min="4" max="5" width="6.7109375" style="73" customWidth="1"/>
    <col min="6" max="6" width="4.7109375" style="73" customWidth="1"/>
    <col min="7" max="7" width="6.7109375" style="73" customWidth="1"/>
    <col min="8" max="8" width="6.28515625" style="73" customWidth="1"/>
    <col min="9" max="9" width="6.7109375" style="73" customWidth="1"/>
    <col min="10" max="10" width="1.7109375" style="73" customWidth="1"/>
    <col min="11" max="11" width="10.7109375" style="73" customWidth="1"/>
    <col min="12" max="12" width="15.7109375" style="73" customWidth="1"/>
    <col min="13" max="13" width="5.7109375" style="73" customWidth="1"/>
    <col min="14" max="15" width="6.7109375" style="73" customWidth="1"/>
    <col min="16" max="16" width="4.7109375" style="73" customWidth="1"/>
    <col min="17" max="17" width="6.7109375" style="73" customWidth="1"/>
    <col min="18" max="18" width="6.28515625" style="73" customWidth="1"/>
    <col min="19" max="19" width="6.7109375" style="73" customWidth="1"/>
    <col min="20" max="20" width="9.140625" style="73" customWidth="1"/>
    <col min="21" max="16384" width="9.140625" style="72"/>
  </cols>
  <sheetData>
    <row r="1" spans="1:19" s="72" customFormat="1" ht="26.25" customHeight="1">
      <c r="A1" s="73"/>
      <c r="B1" s="401" t="s">
        <v>0</v>
      </c>
      <c r="C1" s="401"/>
      <c r="D1" s="403" t="s">
        <v>1</v>
      </c>
      <c r="E1" s="403"/>
      <c r="F1" s="403"/>
      <c r="G1" s="403"/>
      <c r="H1" s="403"/>
      <c r="I1" s="403"/>
      <c r="J1" s="73"/>
      <c r="K1" s="102" t="s">
        <v>2</v>
      </c>
      <c r="L1" s="397" t="s">
        <v>95</v>
      </c>
      <c r="M1" s="397"/>
      <c r="N1" s="397"/>
      <c r="O1" s="398" t="s">
        <v>4</v>
      </c>
      <c r="P1" s="398"/>
      <c r="Q1" s="399" t="s">
        <v>5</v>
      </c>
      <c r="R1" s="400"/>
      <c r="S1" s="400"/>
    </row>
    <row r="2" spans="1:19" s="72" customFormat="1" ht="6" customHeight="1" thickBot="1">
      <c r="A2" s="73"/>
      <c r="B2" s="402"/>
      <c r="C2" s="402"/>
      <c r="D2" s="73"/>
      <c r="E2" s="73"/>
      <c r="F2" s="73"/>
      <c r="G2" s="73"/>
      <c r="H2" s="73"/>
      <c r="I2" s="73"/>
      <c r="J2" s="73"/>
      <c r="K2" s="73"/>
      <c r="L2" s="73"/>
      <c r="M2" s="73"/>
      <c r="N2" s="73"/>
      <c r="O2" s="73"/>
      <c r="P2" s="73"/>
      <c r="Q2" s="73"/>
      <c r="R2" s="73"/>
      <c r="S2" s="73"/>
    </row>
    <row r="3" spans="1:19" s="72" customFormat="1" ht="20.100000000000001" customHeight="1" thickBot="1">
      <c r="A3" s="143" t="s">
        <v>6</v>
      </c>
      <c r="B3" s="394" t="s">
        <v>94</v>
      </c>
      <c r="C3" s="395"/>
      <c r="D3" s="395"/>
      <c r="E3" s="395"/>
      <c r="F3" s="395"/>
      <c r="G3" s="395"/>
      <c r="H3" s="395"/>
      <c r="I3" s="396"/>
      <c r="J3" s="73"/>
      <c r="K3" s="143" t="s">
        <v>8</v>
      </c>
      <c r="L3" s="394" t="s">
        <v>93</v>
      </c>
      <c r="M3" s="395"/>
      <c r="N3" s="395"/>
      <c r="O3" s="395"/>
      <c r="P3" s="395"/>
      <c r="Q3" s="395"/>
      <c r="R3" s="395"/>
      <c r="S3" s="396"/>
    </row>
    <row r="4" spans="1:19" s="72" customFormat="1" ht="5.0999999999999996" customHeight="1" thickBot="1">
      <c r="A4" s="73"/>
      <c r="B4" s="73"/>
      <c r="C4" s="73"/>
      <c r="D4" s="73"/>
      <c r="E4" s="73"/>
      <c r="F4" s="73"/>
      <c r="G4" s="73"/>
      <c r="H4" s="73"/>
      <c r="I4" s="73"/>
      <c r="J4" s="73"/>
      <c r="K4" s="73"/>
      <c r="L4" s="73"/>
      <c r="M4" s="73"/>
      <c r="N4" s="73"/>
      <c r="O4" s="73"/>
      <c r="P4" s="73"/>
      <c r="Q4" s="73"/>
      <c r="R4" s="73"/>
      <c r="S4" s="73"/>
    </row>
    <row r="5" spans="1:19" s="72" customFormat="1" ht="12.95" customHeight="1">
      <c r="A5" s="386" t="s">
        <v>10</v>
      </c>
      <c r="B5" s="387"/>
      <c r="C5" s="371" t="s">
        <v>11</v>
      </c>
      <c r="D5" s="373" t="s">
        <v>12</v>
      </c>
      <c r="E5" s="374"/>
      <c r="F5" s="374"/>
      <c r="G5" s="375"/>
      <c r="H5" s="376" t="s">
        <v>13</v>
      </c>
      <c r="I5" s="377"/>
      <c r="J5" s="73"/>
      <c r="K5" s="386" t="s">
        <v>10</v>
      </c>
      <c r="L5" s="387"/>
      <c r="M5" s="371" t="s">
        <v>11</v>
      </c>
      <c r="N5" s="373" t="s">
        <v>12</v>
      </c>
      <c r="O5" s="374"/>
      <c r="P5" s="374"/>
      <c r="Q5" s="375"/>
      <c r="R5" s="376" t="s">
        <v>13</v>
      </c>
      <c r="S5" s="377"/>
    </row>
    <row r="6" spans="1:19" s="72" customFormat="1" ht="12.95" customHeight="1" thickBot="1">
      <c r="A6" s="388" t="s">
        <v>14</v>
      </c>
      <c r="B6" s="389"/>
      <c r="C6" s="372"/>
      <c r="D6" s="142" t="s">
        <v>15</v>
      </c>
      <c r="E6" s="141" t="s">
        <v>16</v>
      </c>
      <c r="F6" s="141" t="s">
        <v>17</v>
      </c>
      <c r="G6" s="140" t="s">
        <v>18</v>
      </c>
      <c r="H6" s="139" t="s">
        <v>19</v>
      </c>
      <c r="I6" s="138" t="s">
        <v>20</v>
      </c>
      <c r="J6" s="73"/>
      <c r="K6" s="388" t="s">
        <v>14</v>
      </c>
      <c r="L6" s="389"/>
      <c r="M6" s="372"/>
      <c r="N6" s="142" t="s">
        <v>15</v>
      </c>
      <c r="O6" s="141" t="s">
        <v>16</v>
      </c>
      <c r="P6" s="141" t="s">
        <v>17</v>
      </c>
      <c r="Q6" s="140" t="s">
        <v>18</v>
      </c>
      <c r="R6" s="139" t="s">
        <v>19</v>
      </c>
      <c r="S6" s="138" t="s">
        <v>20</v>
      </c>
    </row>
    <row r="7" spans="1:19" s="72" customFormat="1" ht="5.0999999999999996" customHeight="1" thickBot="1">
      <c r="A7" s="73"/>
      <c r="B7" s="73"/>
      <c r="C7" s="73"/>
      <c r="D7" s="73"/>
      <c r="E7" s="73"/>
      <c r="F7" s="73"/>
      <c r="G7" s="73"/>
      <c r="H7" s="73"/>
      <c r="I7" s="73"/>
      <c r="J7" s="73"/>
      <c r="K7" s="73"/>
      <c r="L7" s="73"/>
      <c r="M7" s="73"/>
      <c r="N7" s="73"/>
      <c r="O7" s="73"/>
      <c r="P7" s="73"/>
      <c r="Q7" s="73"/>
      <c r="R7" s="73"/>
      <c r="S7" s="73"/>
    </row>
    <row r="8" spans="1:19" s="72" customFormat="1" ht="12.95" customHeight="1">
      <c r="A8" s="390" t="s">
        <v>92</v>
      </c>
      <c r="B8" s="391"/>
      <c r="C8" s="134">
        <v>1</v>
      </c>
      <c r="D8" s="133">
        <v>141</v>
      </c>
      <c r="E8" s="132">
        <v>33</v>
      </c>
      <c r="F8" s="132">
        <v>8</v>
      </c>
      <c r="G8" s="131">
        <f>IF(AND(ISBLANK(D8),ISBLANK(E8)),"",D8+E8)</f>
        <v>174</v>
      </c>
      <c r="H8" s="130">
        <f>IF(OR(ISNUMBER($G8),ISNUMBER($Q8)),(SIGN(N($G8)-N($Q8))+1)/2,"")</f>
        <v>0</v>
      </c>
      <c r="I8" s="124"/>
      <c r="J8" s="73"/>
      <c r="K8" s="390" t="s">
        <v>91</v>
      </c>
      <c r="L8" s="391"/>
      <c r="M8" s="134">
        <v>1</v>
      </c>
      <c r="N8" s="133">
        <v>154</v>
      </c>
      <c r="O8" s="132">
        <v>52</v>
      </c>
      <c r="P8" s="132">
        <v>7</v>
      </c>
      <c r="Q8" s="131">
        <f>IF(AND(ISBLANK(N8),ISBLANK(O8)),"",N8+O8)</f>
        <v>206</v>
      </c>
      <c r="R8" s="130">
        <f>IF(ISNUMBER($H8),1-$H8,"")</f>
        <v>1</v>
      </c>
      <c r="S8" s="124"/>
    </row>
    <row r="9" spans="1:19" s="72" customFormat="1" ht="12.95" customHeight="1">
      <c r="A9" s="392"/>
      <c r="B9" s="393"/>
      <c r="C9" s="129">
        <v>2</v>
      </c>
      <c r="D9" s="128">
        <v>150</v>
      </c>
      <c r="E9" s="127">
        <v>61</v>
      </c>
      <c r="F9" s="127">
        <v>6</v>
      </c>
      <c r="G9" s="126">
        <f>IF(AND(ISBLANK(D9),ISBLANK(E9)),"",D9+E9)</f>
        <v>211</v>
      </c>
      <c r="H9" s="125">
        <f>IF(OR(ISNUMBER($G9),ISNUMBER($Q9)),(SIGN(N($G9)-N($Q9))+1)/2,"")</f>
        <v>1</v>
      </c>
      <c r="I9" s="124"/>
      <c r="J9" s="73"/>
      <c r="K9" s="392"/>
      <c r="L9" s="393"/>
      <c r="M9" s="129">
        <v>2</v>
      </c>
      <c r="N9" s="128">
        <v>127</v>
      </c>
      <c r="O9" s="127">
        <v>51</v>
      </c>
      <c r="P9" s="127">
        <v>7</v>
      </c>
      <c r="Q9" s="126">
        <f>IF(AND(ISBLANK(N9),ISBLANK(O9)),"",N9+O9)</f>
        <v>178</v>
      </c>
      <c r="R9" s="125">
        <f>IF(ISNUMBER($H9),1-$H9,"")</f>
        <v>0</v>
      </c>
      <c r="S9" s="124"/>
    </row>
    <row r="10" spans="1:19" s="72" customFormat="1" ht="12.95" customHeight="1" thickBot="1">
      <c r="A10" s="378" t="s">
        <v>90</v>
      </c>
      <c r="B10" s="379"/>
      <c r="C10" s="129">
        <v>3</v>
      </c>
      <c r="D10" s="128"/>
      <c r="E10" s="127"/>
      <c r="F10" s="127"/>
      <c r="G10" s="126" t="str">
        <f>IF(AND(ISBLANK(D10),ISBLANK(E10)),"",D10+E10)</f>
        <v/>
      </c>
      <c r="H10" s="125" t="str">
        <f>IF(OR(ISNUMBER($G10),ISNUMBER($Q10)),(SIGN(N($G10)-N($Q10))+1)/2,"")</f>
        <v/>
      </c>
      <c r="I10" s="124"/>
      <c r="J10" s="73"/>
      <c r="K10" s="378" t="s">
        <v>36</v>
      </c>
      <c r="L10" s="379"/>
      <c r="M10" s="129">
        <v>3</v>
      </c>
      <c r="N10" s="128"/>
      <c r="O10" s="127"/>
      <c r="P10" s="127"/>
      <c r="Q10" s="126" t="str">
        <f>IF(AND(ISBLANK(N10),ISBLANK(O10)),"",N10+O10)</f>
        <v/>
      </c>
      <c r="R10" s="125" t="str">
        <f>IF(ISNUMBER($H10),1-$H10,"")</f>
        <v/>
      </c>
      <c r="S10" s="124"/>
    </row>
    <row r="11" spans="1:19" s="72" customFormat="1" ht="12.95" customHeight="1">
      <c r="A11" s="380"/>
      <c r="B11" s="381"/>
      <c r="C11" s="123">
        <v>4</v>
      </c>
      <c r="D11" s="122"/>
      <c r="E11" s="121"/>
      <c r="F11" s="121"/>
      <c r="G11" s="120" t="str">
        <f>IF(AND(ISBLANK(D11),ISBLANK(E11)),"",D11+E11)</f>
        <v/>
      </c>
      <c r="H11" s="119" t="str">
        <f>IF(OR(ISNUMBER($G11),ISNUMBER($Q11)),(SIGN(N($G11)-N($Q11))+1)/2,"")</f>
        <v/>
      </c>
      <c r="I11" s="384">
        <f>IF(ISNUMBER(H12),(SIGN(1000*($H12-$R12)+$G12-$Q12)+1)/2,"")</f>
        <v>1</v>
      </c>
      <c r="J11" s="73"/>
      <c r="K11" s="380"/>
      <c r="L11" s="381"/>
      <c r="M11" s="123">
        <v>4</v>
      </c>
      <c r="N11" s="122"/>
      <c r="O11" s="121"/>
      <c r="P11" s="121"/>
      <c r="Q11" s="120" t="str">
        <f>IF(AND(ISBLANK(N11),ISBLANK(O11)),"",N11+O11)</f>
        <v/>
      </c>
      <c r="R11" s="119" t="str">
        <f>IF(ISNUMBER($H11),1-$H11,"")</f>
        <v/>
      </c>
      <c r="S11" s="384">
        <f>IF(ISNUMBER($I11),1-$I11,"")</f>
        <v>0</v>
      </c>
    </row>
    <row r="12" spans="1:19" s="72" customFormat="1" ht="15.95" customHeight="1" thickBot="1">
      <c r="A12" s="382">
        <v>1163</v>
      </c>
      <c r="B12" s="383"/>
      <c r="C12" s="118" t="s">
        <v>18</v>
      </c>
      <c r="D12" s="115">
        <f>IF(ISNUMBER($G12),SUM(D8:D11),"")</f>
        <v>291</v>
      </c>
      <c r="E12" s="117">
        <f>IF(ISNUMBER($G12),SUM(E8:E11),"")</f>
        <v>94</v>
      </c>
      <c r="F12" s="117">
        <f>IF(ISNUMBER($G12),SUM(F8:F11),"")</f>
        <v>14</v>
      </c>
      <c r="G12" s="116">
        <f>IF(SUM($G8:$G11)+SUM($Q8:$Q11)&gt;0,SUM(G8:G11),"")</f>
        <v>385</v>
      </c>
      <c r="H12" s="115">
        <f>IF(ISNUMBER($G12),SUM(H8:H11),"")</f>
        <v>1</v>
      </c>
      <c r="I12" s="385"/>
      <c r="J12" s="73"/>
      <c r="K12" s="382">
        <v>18966</v>
      </c>
      <c r="L12" s="383"/>
      <c r="M12" s="118" t="s">
        <v>18</v>
      </c>
      <c r="N12" s="115">
        <f>IF(ISNUMBER($G12),SUM(N8:N11),"")</f>
        <v>281</v>
      </c>
      <c r="O12" s="117">
        <f>IF(ISNUMBER($G12),SUM(O8:O11),"")</f>
        <v>103</v>
      </c>
      <c r="P12" s="117">
        <f>IF(ISNUMBER($G12),SUM(P8:P11),"")</f>
        <v>14</v>
      </c>
      <c r="Q12" s="116">
        <f>IF(SUM($G8:$G11)+SUM($Q8:$Q11)&gt;0,SUM(Q8:Q11),"")</f>
        <v>384</v>
      </c>
      <c r="R12" s="115">
        <f>IF(ISNUMBER($G12),SUM(R8:R11),"")</f>
        <v>1</v>
      </c>
      <c r="S12" s="385"/>
    </row>
    <row r="13" spans="1:19" s="72" customFormat="1" ht="12.95" customHeight="1">
      <c r="A13" s="390" t="s">
        <v>75</v>
      </c>
      <c r="B13" s="391"/>
      <c r="C13" s="134">
        <v>1</v>
      </c>
      <c r="D13" s="133">
        <v>149</v>
      </c>
      <c r="E13" s="132">
        <v>51</v>
      </c>
      <c r="F13" s="132">
        <v>7</v>
      </c>
      <c r="G13" s="131">
        <f>IF(AND(ISBLANK(D13),ISBLANK(E13)),"",D13+E13)</f>
        <v>200</v>
      </c>
      <c r="H13" s="130">
        <f>IF(OR(ISNUMBER($G13),ISNUMBER($Q13)),(SIGN(N($G13)-N($Q13))+1)/2,"")</f>
        <v>0</v>
      </c>
      <c r="I13" s="124"/>
      <c r="J13" s="73"/>
      <c r="K13" s="390" t="s">
        <v>89</v>
      </c>
      <c r="L13" s="391"/>
      <c r="M13" s="134">
        <v>1</v>
      </c>
      <c r="N13" s="133">
        <v>149</v>
      </c>
      <c r="O13" s="132">
        <v>79</v>
      </c>
      <c r="P13" s="132">
        <v>4</v>
      </c>
      <c r="Q13" s="131">
        <f>IF(AND(ISBLANK(N13),ISBLANK(O13)),"",N13+O13)</f>
        <v>228</v>
      </c>
      <c r="R13" s="130">
        <f>IF(ISNUMBER($H13),1-$H13,"")</f>
        <v>1</v>
      </c>
      <c r="S13" s="124"/>
    </row>
    <row r="14" spans="1:19" s="72" customFormat="1" ht="12.95" customHeight="1">
      <c r="A14" s="392"/>
      <c r="B14" s="393"/>
      <c r="C14" s="129">
        <v>2</v>
      </c>
      <c r="D14" s="128">
        <v>141</v>
      </c>
      <c r="E14" s="127">
        <v>52</v>
      </c>
      <c r="F14" s="127">
        <v>6</v>
      </c>
      <c r="G14" s="126">
        <f>IF(AND(ISBLANK(D14),ISBLANK(E14)),"",D14+E14)</f>
        <v>193</v>
      </c>
      <c r="H14" s="125">
        <f>IF(OR(ISNUMBER($G14),ISNUMBER($Q14)),(SIGN(N($G14)-N($Q14))+1)/2,"")</f>
        <v>0</v>
      </c>
      <c r="I14" s="124"/>
      <c r="J14" s="73"/>
      <c r="K14" s="392"/>
      <c r="L14" s="393"/>
      <c r="M14" s="129">
        <v>2</v>
      </c>
      <c r="N14" s="128">
        <v>153</v>
      </c>
      <c r="O14" s="127">
        <v>70</v>
      </c>
      <c r="P14" s="127">
        <v>1</v>
      </c>
      <c r="Q14" s="126">
        <f>IF(AND(ISBLANK(N14),ISBLANK(O14)),"",N14+O14)</f>
        <v>223</v>
      </c>
      <c r="R14" s="125">
        <f>IF(ISNUMBER($H14),1-$H14,"")</f>
        <v>1</v>
      </c>
      <c r="S14" s="124"/>
    </row>
    <row r="15" spans="1:19" s="72" customFormat="1" ht="12.95" customHeight="1" thickBot="1">
      <c r="A15" s="378" t="s">
        <v>43</v>
      </c>
      <c r="B15" s="379"/>
      <c r="C15" s="129">
        <v>3</v>
      </c>
      <c r="D15" s="128"/>
      <c r="E15" s="127"/>
      <c r="F15" s="127"/>
      <c r="G15" s="126" t="str">
        <f>IF(AND(ISBLANK(D15),ISBLANK(E15)),"",D15+E15)</f>
        <v/>
      </c>
      <c r="H15" s="125" t="str">
        <f>IF(OR(ISNUMBER($G15),ISNUMBER($Q15)),(SIGN(N($G15)-N($Q15))+1)/2,"")</f>
        <v/>
      </c>
      <c r="I15" s="124"/>
      <c r="J15" s="73"/>
      <c r="K15" s="378" t="s">
        <v>88</v>
      </c>
      <c r="L15" s="379"/>
      <c r="M15" s="129">
        <v>3</v>
      </c>
      <c r="N15" s="128"/>
      <c r="O15" s="127"/>
      <c r="P15" s="127"/>
      <c r="Q15" s="126" t="str">
        <f>IF(AND(ISBLANK(N15),ISBLANK(O15)),"",N15+O15)</f>
        <v/>
      </c>
      <c r="R15" s="125" t="str">
        <f>IF(ISNUMBER($H15),1-$H15,"")</f>
        <v/>
      </c>
      <c r="S15" s="124"/>
    </row>
    <row r="16" spans="1:19" s="72" customFormat="1" ht="12.95" customHeight="1">
      <c r="A16" s="380"/>
      <c r="B16" s="381"/>
      <c r="C16" s="123">
        <v>4</v>
      </c>
      <c r="D16" s="122"/>
      <c r="E16" s="121"/>
      <c r="F16" s="121"/>
      <c r="G16" s="120" t="str">
        <f>IF(AND(ISBLANK(D16),ISBLANK(E16)),"",D16+E16)</f>
        <v/>
      </c>
      <c r="H16" s="119" t="str">
        <f>IF(OR(ISNUMBER($G16),ISNUMBER($Q16)),(SIGN(N($G16)-N($Q16))+1)/2,"")</f>
        <v/>
      </c>
      <c r="I16" s="384">
        <f>IF(ISNUMBER(H17),(SIGN(1000*($H17-$R17)+$G17-$Q17)+1)/2,"")</f>
        <v>0</v>
      </c>
      <c r="J16" s="73"/>
      <c r="K16" s="380"/>
      <c r="L16" s="381"/>
      <c r="M16" s="123">
        <v>4</v>
      </c>
      <c r="N16" s="122"/>
      <c r="O16" s="121"/>
      <c r="P16" s="121"/>
      <c r="Q16" s="120" t="str">
        <f>IF(AND(ISBLANK(N16),ISBLANK(O16)),"",N16+O16)</f>
        <v/>
      </c>
      <c r="R16" s="119" t="str">
        <f>IF(ISNUMBER($H16),1-$H16,"")</f>
        <v/>
      </c>
      <c r="S16" s="384">
        <f>IF(ISNUMBER($I16),1-$I16,"")</f>
        <v>1</v>
      </c>
    </row>
    <row r="17" spans="1:19" s="72" customFormat="1" ht="15.95" customHeight="1" thickBot="1">
      <c r="A17" s="382">
        <v>1152</v>
      </c>
      <c r="B17" s="383"/>
      <c r="C17" s="118" t="s">
        <v>18</v>
      </c>
      <c r="D17" s="115">
        <f>IF(ISNUMBER($G17),SUM(D13:D16),"")</f>
        <v>290</v>
      </c>
      <c r="E17" s="117">
        <f>IF(ISNUMBER($G17),SUM(E13:E16),"")</f>
        <v>103</v>
      </c>
      <c r="F17" s="117">
        <f>IF(ISNUMBER($G17),SUM(F13:F16),"")</f>
        <v>13</v>
      </c>
      <c r="G17" s="116">
        <f>IF(SUM($G13:$G16)+SUM($Q13:$Q16)&gt;0,SUM(G13:G16),"")</f>
        <v>393</v>
      </c>
      <c r="H17" s="115">
        <f>IF(ISNUMBER($G17),SUM(H13:H16),"")</f>
        <v>0</v>
      </c>
      <c r="I17" s="385"/>
      <c r="J17" s="73"/>
      <c r="K17" s="382">
        <v>5879</v>
      </c>
      <c r="L17" s="383"/>
      <c r="M17" s="118" t="s">
        <v>18</v>
      </c>
      <c r="N17" s="135">
        <f>IF(ISNUMBER($G17),SUM(N13:N16),"")</f>
        <v>302</v>
      </c>
      <c r="O17" s="117">
        <f>IF(ISNUMBER($G17),SUM(O13:O16),"")</f>
        <v>149</v>
      </c>
      <c r="P17" s="117">
        <f>IF(ISNUMBER($G17),SUM(P13:P16),"")</f>
        <v>5</v>
      </c>
      <c r="Q17" s="137">
        <f>IF(SUM($G13:$G16)+SUM($Q13:$Q16)&gt;0,SUM(Q13:Q16),"")</f>
        <v>451</v>
      </c>
      <c r="R17" s="115">
        <f>IF(ISNUMBER($G17),SUM(R13:R16),"")</f>
        <v>2</v>
      </c>
      <c r="S17" s="385"/>
    </row>
    <row r="18" spans="1:19" s="72" customFormat="1" ht="12.95" customHeight="1">
      <c r="A18" s="390" t="s">
        <v>87</v>
      </c>
      <c r="B18" s="391"/>
      <c r="C18" s="134">
        <v>1</v>
      </c>
      <c r="D18" s="133">
        <v>139</v>
      </c>
      <c r="E18" s="132">
        <v>80</v>
      </c>
      <c r="F18" s="132">
        <v>3</v>
      </c>
      <c r="G18" s="131">
        <f>IF(AND(ISBLANK(D18),ISBLANK(E18)),"",D18+E18)</f>
        <v>219</v>
      </c>
      <c r="H18" s="130">
        <f>IF(OR(ISNUMBER($G18),ISNUMBER($Q18)),(SIGN(N($G18)-N($Q18))+1)/2,"")</f>
        <v>1</v>
      </c>
      <c r="I18" s="124"/>
      <c r="J18" s="73"/>
      <c r="K18" s="390" t="s">
        <v>86</v>
      </c>
      <c r="L18" s="391"/>
      <c r="M18" s="134">
        <v>1</v>
      </c>
      <c r="N18" s="133">
        <v>142</v>
      </c>
      <c r="O18" s="132">
        <v>59</v>
      </c>
      <c r="P18" s="132">
        <v>5</v>
      </c>
      <c r="Q18" s="131">
        <f>IF(AND(ISBLANK(N18),ISBLANK(O18)),"",N18+O18)</f>
        <v>201</v>
      </c>
      <c r="R18" s="130">
        <f>IF(ISNUMBER($H18),1-$H18,"")</f>
        <v>0</v>
      </c>
      <c r="S18" s="124"/>
    </row>
    <row r="19" spans="1:19" s="72" customFormat="1" ht="12.95" customHeight="1">
      <c r="A19" s="392"/>
      <c r="B19" s="393"/>
      <c r="C19" s="129">
        <v>2</v>
      </c>
      <c r="D19" s="128">
        <v>146</v>
      </c>
      <c r="E19" s="127">
        <v>70</v>
      </c>
      <c r="F19" s="127">
        <v>4</v>
      </c>
      <c r="G19" s="126">
        <f>IF(AND(ISBLANK(D19),ISBLANK(E19)),"",D19+E19)</f>
        <v>216</v>
      </c>
      <c r="H19" s="125">
        <f>IF(OR(ISNUMBER($G19),ISNUMBER($Q19)),(SIGN(N($G19)-N($Q19))+1)/2,"")</f>
        <v>1</v>
      </c>
      <c r="I19" s="124"/>
      <c r="J19" s="73"/>
      <c r="K19" s="392"/>
      <c r="L19" s="393"/>
      <c r="M19" s="129">
        <v>2</v>
      </c>
      <c r="N19" s="128">
        <v>109</v>
      </c>
      <c r="O19" s="127">
        <v>60</v>
      </c>
      <c r="P19" s="127">
        <v>7</v>
      </c>
      <c r="Q19" s="126">
        <f>IF(AND(ISBLANK(N19),ISBLANK(O19)),"",N19+O19)</f>
        <v>169</v>
      </c>
      <c r="R19" s="125">
        <f>IF(ISNUMBER($H19),1-$H19,"")</f>
        <v>0</v>
      </c>
      <c r="S19" s="124"/>
    </row>
    <row r="20" spans="1:19" s="72" customFormat="1" ht="12.95" customHeight="1" thickBot="1">
      <c r="A20" s="378" t="s">
        <v>85</v>
      </c>
      <c r="B20" s="379"/>
      <c r="C20" s="129">
        <v>3</v>
      </c>
      <c r="D20" s="128"/>
      <c r="E20" s="127"/>
      <c r="F20" s="127"/>
      <c r="G20" s="126" t="str">
        <f>IF(AND(ISBLANK(D20),ISBLANK(E20)),"",D20+E20)</f>
        <v/>
      </c>
      <c r="H20" s="125" t="str">
        <f>IF(OR(ISNUMBER($G20),ISNUMBER($Q20)),(SIGN(N($G20)-N($Q20))+1)/2,"")</f>
        <v/>
      </c>
      <c r="I20" s="124"/>
      <c r="J20" s="73"/>
      <c r="K20" s="378" t="s">
        <v>84</v>
      </c>
      <c r="L20" s="379"/>
      <c r="M20" s="129">
        <v>3</v>
      </c>
      <c r="N20" s="128"/>
      <c r="O20" s="127"/>
      <c r="P20" s="127"/>
      <c r="Q20" s="126" t="str">
        <f>IF(AND(ISBLANK(N20),ISBLANK(O20)),"",N20+O20)</f>
        <v/>
      </c>
      <c r="R20" s="125" t="str">
        <f>IF(ISNUMBER($H20),1-$H20,"")</f>
        <v/>
      </c>
      <c r="S20" s="124"/>
    </row>
    <row r="21" spans="1:19" s="72" customFormat="1" ht="12.95" customHeight="1">
      <c r="A21" s="380"/>
      <c r="B21" s="381"/>
      <c r="C21" s="123">
        <v>4</v>
      </c>
      <c r="D21" s="122"/>
      <c r="E21" s="121"/>
      <c r="F21" s="121"/>
      <c r="G21" s="120" t="str">
        <f>IF(AND(ISBLANK(D21),ISBLANK(E21)),"",D21+E21)</f>
        <v/>
      </c>
      <c r="H21" s="119" t="str">
        <f>IF(OR(ISNUMBER($G21),ISNUMBER($Q21)),(SIGN(N($G21)-N($Q21))+1)/2,"")</f>
        <v/>
      </c>
      <c r="I21" s="384">
        <f>IF(ISNUMBER(H22),(SIGN(1000*($H22-$R22)+$G22-$Q22)+1)/2,"")</f>
        <v>1</v>
      </c>
      <c r="J21" s="73"/>
      <c r="K21" s="380"/>
      <c r="L21" s="381"/>
      <c r="M21" s="123">
        <v>4</v>
      </c>
      <c r="N21" s="122"/>
      <c r="O21" s="121"/>
      <c r="P21" s="121"/>
      <c r="Q21" s="120" t="str">
        <f>IF(AND(ISBLANK(N21),ISBLANK(O21)),"",N21+O21)</f>
        <v/>
      </c>
      <c r="R21" s="119" t="str">
        <f>IF(ISNUMBER($H21),1-$H21,"")</f>
        <v/>
      </c>
      <c r="S21" s="384">
        <f>IF(ISNUMBER($I21),1-$I21,"")</f>
        <v>0</v>
      </c>
    </row>
    <row r="22" spans="1:19" s="72" customFormat="1" ht="15.95" customHeight="1" thickBot="1">
      <c r="A22" s="382">
        <v>4467</v>
      </c>
      <c r="B22" s="383"/>
      <c r="C22" s="118" t="s">
        <v>18</v>
      </c>
      <c r="D22" s="115">
        <f>IF(ISNUMBER($G22),SUM(D18:D21),"")</f>
        <v>285</v>
      </c>
      <c r="E22" s="136">
        <f>IF(ISNUMBER($G22),SUM(E18:E21),"")</f>
        <v>150</v>
      </c>
      <c r="F22" s="117">
        <f>IF(ISNUMBER($G22),SUM(F18:F21),"")</f>
        <v>7</v>
      </c>
      <c r="G22" s="116">
        <f>IF(SUM($G18:$G21)+SUM($Q18:$Q21)&gt;0,SUM(G18:G21),"")</f>
        <v>435</v>
      </c>
      <c r="H22" s="115">
        <f>IF(ISNUMBER($G22),SUM(H18:H21),"")</f>
        <v>2</v>
      </c>
      <c r="I22" s="385"/>
      <c r="J22" s="73"/>
      <c r="K22" s="382">
        <v>5881</v>
      </c>
      <c r="L22" s="383"/>
      <c r="M22" s="118" t="s">
        <v>18</v>
      </c>
      <c r="N22" s="115">
        <f>IF(ISNUMBER($G22),SUM(N18:N21),"")</f>
        <v>251</v>
      </c>
      <c r="O22" s="117">
        <f>IF(ISNUMBER($G22),SUM(O18:O21),"")</f>
        <v>119</v>
      </c>
      <c r="P22" s="117">
        <f>IF(ISNUMBER($G22),SUM(P18:P21),"")</f>
        <v>12</v>
      </c>
      <c r="Q22" s="116">
        <f>IF(SUM($G18:$G21)+SUM($Q18:$Q21)&gt;0,SUM(Q18:Q21),"")</f>
        <v>370</v>
      </c>
      <c r="R22" s="115">
        <f>IF(ISNUMBER($G22),SUM(R18:R21),"")</f>
        <v>0</v>
      </c>
      <c r="S22" s="385"/>
    </row>
    <row r="23" spans="1:19" s="72" customFormat="1" ht="12.95" customHeight="1">
      <c r="A23" s="390" t="s">
        <v>83</v>
      </c>
      <c r="B23" s="391"/>
      <c r="C23" s="134">
        <v>1</v>
      </c>
      <c r="D23" s="133">
        <v>116</v>
      </c>
      <c r="E23" s="132">
        <v>59</v>
      </c>
      <c r="F23" s="132">
        <v>3</v>
      </c>
      <c r="G23" s="131">
        <f>IF(AND(ISBLANK(D23),ISBLANK(E23)),"",D23+E23)</f>
        <v>175</v>
      </c>
      <c r="H23" s="130">
        <f>IF(OR(ISNUMBER($G23),ISNUMBER($Q23)),(SIGN(N($G23)-N($Q23))+1)/2,"")</f>
        <v>0</v>
      </c>
      <c r="I23" s="124"/>
      <c r="J23" s="73"/>
      <c r="K23" s="390" t="s">
        <v>82</v>
      </c>
      <c r="L23" s="391"/>
      <c r="M23" s="134">
        <v>1</v>
      </c>
      <c r="N23" s="133">
        <v>158</v>
      </c>
      <c r="O23" s="132">
        <v>43</v>
      </c>
      <c r="P23" s="132">
        <v>7</v>
      </c>
      <c r="Q23" s="131">
        <f>IF(AND(ISBLANK(N23),ISBLANK(O23)),"",N23+O23)</f>
        <v>201</v>
      </c>
      <c r="R23" s="130">
        <f>IF(ISNUMBER($H23),1-$H23,"")</f>
        <v>1</v>
      </c>
      <c r="S23" s="124"/>
    </row>
    <row r="24" spans="1:19" s="72" customFormat="1" ht="12.95" customHeight="1">
      <c r="A24" s="392"/>
      <c r="B24" s="393"/>
      <c r="C24" s="129">
        <v>2</v>
      </c>
      <c r="D24" s="128">
        <v>126</v>
      </c>
      <c r="E24" s="127">
        <v>45</v>
      </c>
      <c r="F24" s="127">
        <v>5</v>
      </c>
      <c r="G24" s="126">
        <f>IF(AND(ISBLANK(D24),ISBLANK(E24)),"",D24+E24)</f>
        <v>171</v>
      </c>
      <c r="H24" s="125">
        <f>IF(OR(ISNUMBER($G24),ISNUMBER($Q24)),(SIGN(N($G24)-N($Q24))+1)/2,"")</f>
        <v>0</v>
      </c>
      <c r="I24" s="124"/>
      <c r="J24" s="73"/>
      <c r="K24" s="392"/>
      <c r="L24" s="393"/>
      <c r="M24" s="129">
        <v>2</v>
      </c>
      <c r="N24" s="128">
        <v>154</v>
      </c>
      <c r="O24" s="127">
        <v>72</v>
      </c>
      <c r="P24" s="127">
        <v>3</v>
      </c>
      <c r="Q24" s="126">
        <f>IF(AND(ISBLANK(N24),ISBLANK(O24)),"",N24+O24)</f>
        <v>226</v>
      </c>
      <c r="R24" s="125">
        <f>IF(ISNUMBER($H24),1-$H24,"")</f>
        <v>1</v>
      </c>
      <c r="S24" s="124"/>
    </row>
    <row r="25" spans="1:19" s="72" customFormat="1" ht="12.95" customHeight="1" thickBot="1">
      <c r="A25" s="378" t="s">
        <v>81</v>
      </c>
      <c r="B25" s="379"/>
      <c r="C25" s="129">
        <v>3</v>
      </c>
      <c r="D25" s="128"/>
      <c r="E25" s="127"/>
      <c r="F25" s="127"/>
      <c r="G25" s="126" t="str">
        <f>IF(AND(ISBLANK(D25),ISBLANK(E25)),"",D25+E25)</f>
        <v/>
      </c>
      <c r="H25" s="125" t="str">
        <f>IF(OR(ISNUMBER($G25),ISNUMBER($Q25)),(SIGN(N($G25)-N($Q25))+1)/2,"")</f>
        <v/>
      </c>
      <c r="I25" s="124"/>
      <c r="J25" s="73"/>
      <c r="K25" s="378" t="s">
        <v>43</v>
      </c>
      <c r="L25" s="379"/>
      <c r="M25" s="129">
        <v>3</v>
      </c>
      <c r="N25" s="128"/>
      <c r="O25" s="127"/>
      <c r="P25" s="127"/>
      <c r="Q25" s="126" t="str">
        <f>IF(AND(ISBLANK(N25),ISBLANK(O25)),"",N25+O25)</f>
        <v/>
      </c>
      <c r="R25" s="125" t="str">
        <f>IF(ISNUMBER($H25),1-$H25,"")</f>
        <v/>
      </c>
      <c r="S25" s="124"/>
    </row>
    <row r="26" spans="1:19" s="72" customFormat="1" ht="12.95" customHeight="1">
      <c r="A26" s="380"/>
      <c r="B26" s="381"/>
      <c r="C26" s="123">
        <v>4</v>
      </c>
      <c r="D26" s="122"/>
      <c r="E26" s="121"/>
      <c r="F26" s="121"/>
      <c r="G26" s="120" t="str">
        <f>IF(AND(ISBLANK(D26),ISBLANK(E26)),"",D26+E26)</f>
        <v/>
      </c>
      <c r="H26" s="119" t="str">
        <f>IF(OR(ISNUMBER($G26),ISNUMBER($Q26)),(SIGN(N($G26)-N($Q26))+1)/2,"")</f>
        <v/>
      </c>
      <c r="I26" s="384">
        <f>IF(ISNUMBER(H27),(SIGN(1000*($H27-$R27)+$G27-$Q27)+1)/2,"")</f>
        <v>0</v>
      </c>
      <c r="J26" s="73"/>
      <c r="K26" s="380"/>
      <c r="L26" s="381"/>
      <c r="M26" s="123">
        <v>4</v>
      </c>
      <c r="N26" s="122"/>
      <c r="O26" s="121"/>
      <c r="P26" s="121"/>
      <c r="Q26" s="120" t="str">
        <f>IF(AND(ISBLANK(N26),ISBLANK(O26)),"",N26+O26)</f>
        <v/>
      </c>
      <c r="R26" s="119" t="str">
        <f>IF(ISNUMBER($H26),1-$H26,"")</f>
        <v/>
      </c>
      <c r="S26" s="384">
        <f>IF(ISNUMBER($I26),1-$I26,"")</f>
        <v>1</v>
      </c>
    </row>
    <row r="27" spans="1:19" s="72" customFormat="1" ht="15.95" customHeight="1" thickBot="1">
      <c r="A27" s="382">
        <v>1172</v>
      </c>
      <c r="B27" s="383"/>
      <c r="C27" s="118" t="s">
        <v>18</v>
      </c>
      <c r="D27" s="115">
        <f>IF(ISNUMBER($G27),SUM(D23:D26),"")</f>
        <v>242</v>
      </c>
      <c r="E27" s="117">
        <f>IF(ISNUMBER($G27),SUM(E23:E26),"")</f>
        <v>104</v>
      </c>
      <c r="F27" s="117">
        <f>IF(ISNUMBER($G27),SUM(F23:F26),"")</f>
        <v>8</v>
      </c>
      <c r="G27" s="116">
        <f>IF(SUM($G23:$G26)+SUM($Q23:$Q26)&gt;0,SUM(G23:G26),"")</f>
        <v>346</v>
      </c>
      <c r="H27" s="115">
        <f>IF(ISNUMBER($G27),SUM(H23:H26),"")</f>
        <v>0</v>
      </c>
      <c r="I27" s="385"/>
      <c r="J27" s="73"/>
      <c r="K27" s="382">
        <v>5169</v>
      </c>
      <c r="L27" s="383"/>
      <c r="M27" s="118" t="s">
        <v>18</v>
      </c>
      <c r="N27" s="135">
        <f>IF(ISNUMBER($G27),SUM(N23:N26),"")</f>
        <v>312</v>
      </c>
      <c r="O27" s="117">
        <f>IF(ISNUMBER($G27),SUM(O23:O26),"")</f>
        <v>115</v>
      </c>
      <c r="P27" s="117">
        <f>IF(ISNUMBER($G27),SUM(P23:P26),"")</f>
        <v>10</v>
      </c>
      <c r="Q27" s="116">
        <f>IF(SUM($G23:$G26)+SUM($Q23:$Q26)&gt;0,SUM(Q23:Q26),"")</f>
        <v>427</v>
      </c>
      <c r="R27" s="115">
        <f>IF(ISNUMBER($G27),SUM(R23:R26),"")</f>
        <v>2</v>
      </c>
      <c r="S27" s="385"/>
    </row>
    <row r="28" spans="1:19" s="72" customFormat="1" ht="12.95" customHeight="1">
      <c r="A28" s="390" t="s">
        <v>80</v>
      </c>
      <c r="B28" s="391"/>
      <c r="C28" s="134">
        <v>1</v>
      </c>
      <c r="D28" s="133">
        <v>148</v>
      </c>
      <c r="E28" s="132">
        <v>60</v>
      </c>
      <c r="F28" s="132">
        <v>2</v>
      </c>
      <c r="G28" s="131">
        <f>IF(AND(ISBLANK(D28),ISBLANK(E28)),"",D28+E28)</f>
        <v>208</v>
      </c>
      <c r="H28" s="130">
        <f>IF(OR(ISNUMBER($G28),ISNUMBER($Q28)),(SIGN(N($G28)-N($Q28))+1)/2,"")</f>
        <v>0</v>
      </c>
      <c r="I28" s="124"/>
      <c r="J28" s="73"/>
      <c r="K28" s="390" t="s">
        <v>79</v>
      </c>
      <c r="L28" s="391"/>
      <c r="M28" s="134">
        <v>1</v>
      </c>
      <c r="N28" s="133">
        <v>129</v>
      </c>
      <c r="O28" s="132">
        <v>81</v>
      </c>
      <c r="P28" s="132">
        <v>4</v>
      </c>
      <c r="Q28" s="131">
        <f>IF(AND(ISBLANK(N28),ISBLANK(O28)),"",N28+O28)</f>
        <v>210</v>
      </c>
      <c r="R28" s="130">
        <f>IF(ISNUMBER($H28),1-$H28,"")</f>
        <v>1</v>
      </c>
      <c r="S28" s="124"/>
    </row>
    <row r="29" spans="1:19" s="72" customFormat="1" ht="12.95" customHeight="1">
      <c r="A29" s="392"/>
      <c r="B29" s="393"/>
      <c r="C29" s="129">
        <v>2</v>
      </c>
      <c r="D29" s="128">
        <v>134</v>
      </c>
      <c r="E29" s="127">
        <v>53</v>
      </c>
      <c r="F29" s="127">
        <v>1</v>
      </c>
      <c r="G29" s="126">
        <f>IF(AND(ISBLANK(D29),ISBLANK(E29)),"",D29+E29)</f>
        <v>187</v>
      </c>
      <c r="H29" s="125">
        <f>IF(OR(ISNUMBER($G29),ISNUMBER($Q29)),(SIGN(N($G29)-N($Q29))+1)/2,"")</f>
        <v>0</v>
      </c>
      <c r="I29" s="124"/>
      <c r="J29" s="73"/>
      <c r="K29" s="392"/>
      <c r="L29" s="393"/>
      <c r="M29" s="129">
        <v>2</v>
      </c>
      <c r="N29" s="128">
        <v>138</v>
      </c>
      <c r="O29" s="127">
        <v>50</v>
      </c>
      <c r="P29" s="127">
        <v>6</v>
      </c>
      <c r="Q29" s="126">
        <f>IF(AND(ISBLANK(N29),ISBLANK(O29)),"",N29+O29)</f>
        <v>188</v>
      </c>
      <c r="R29" s="125">
        <f>IF(ISNUMBER($H29),1-$H29,"")</f>
        <v>1</v>
      </c>
      <c r="S29" s="124"/>
    </row>
    <row r="30" spans="1:19" s="72" customFormat="1" ht="12.95" customHeight="1" thickBot="1">
      <c r="A30" s="378" t="s">
        <v>78</v>
      </c>
      <c r="B30" s="379"/>
      <c r="C30" s="129">
        <v>3</v>
      </c>
      <c r="D30" s="128"/>
      <c r="E30" s="127"/>
      <c r="F30" s="127"/>
      <c r="G30" s="126" t="str">
        <f>IF(AND(ISBLANK(D30),ISBLANK(E30)),"",D30+E30)</f>
        <v/>
      </c>
      <c r="H30" s="125" t="str">
        <f>IF(OR(ISNUMBER($G30),ISNUMBER($Q30)),(SIGN(N($G30)-N($Q30))+1)/2,"")</f>
        <v/>
      </c>
      <c r="I30" s="124"/>
      <c r="J30" s="73"/>
      <c r="K30" s="378" t="s">
        <v>35</v>
      </c>
      <c r="L30" s="379"/>
      <c r="M30" s="129">
        <v>3</v>
      </c>
      <c r="N30" s="128"/>
      <c r="O30" s="127"/>
      <c r="P30" s="127"/>
      <c r="Q30" s="126" t="str">
        <f>IF(AND(ISBLANK(N30),ISBLANK(O30)),"",N30+O30)</f>
        <v/>
      </c>
      <c r="R30" s="125" t="str">
        <f>IF(ISNUMBER($H30),1-$H30,"")</f>
        <v/>
      </c>
      <c r="S30" s="124"/>
    </row>
    <row r="31" spans="1:19" s="72" customFormat="1" ht="12.95" customHeight="1">
      <c r="A31" s="380"/>
      <c r="B31" s="381"/>
      <c r="C31" s="123">
        <v>4</v>
      </c>
      <c r="D31" s="122"/>
      <c r="E31" s="121"/>
      <c r="F31" s="121"/>
      <c r="G31" s="120" t="str">
        <f>IF(AND(ISBLANK(D31),ISBLANK(E31)),"",D31+E31)</f>
        <v/>
      </c>
      <c r="H31" s="119" t="str">
        <f>IF(OR(ISNUMBER($G31),ISNUMBER($Q31)),(SIGN(N($G31)-N($Q31))+1)/2,"")</f>
        <v/>
      </c>
      <c r="I31" s="384">
        <f>IF(ISNUMBER(H32),(SIGN(1000*($H32-$R32)+$G32-$Q32)+1)/2,"")</f>
        <v>0</v>
      </c>
      <c r="J31" s="73"/>
      <c r="K31" s="380"/>
      <c r="L31" s="381"/>
      <c r="M31" s="123">
        <v>4</v>
      </c>
      <c r="N31" s="122"/>
      <c r="O31" s="121"/>
      <c r="P31" s="121"/>
      <c r="Q31" s="120" t="str">
        <f>IF(AND(ISBLANK(N31),ISBLANK(O31)),"",N31+O31)</f>
        <v/>
      </c>
      <c r="R31" s="119" t="str">
        <f>IF(ISNUMBER($H31),1-$H31,"")</f>
        <v/>
      </c>
      <c r="S31" s="384">
        <f>IF(ISNUMBER($I31),1-$I31,"")</f>
        <v>1</v>
      </c>
    </row>
    <row r="32" spans="1:19" s="72" customFormat="1" ht="15.95" customHeight="1" thickBot="1">
      <c r="A32" s="382">
        <v>5163</v>
      </c>
      <c r="B32" s="383"/>
      <c r="C32" s="118" t="s">
        <v>18</v>
      </c>
      <c r="D32" s="115">
        <f>IF(ISNUMBER($G32),SUM(D28:D31),"")</f>
        <v>282</v>
      </c>
      <c r="E32" s="117">
        <f>IF(ISNUMBER($G32),SUM(E28:E31),"")</f>
        <v>113</v>
      </c>
      <c r="F32" s="117">
        <f>IF(ISNUMBER($G32),SUM(F28:F31),"")</f>
        <v>3</v>
      </c>
      <c r="G32" s="116">
        <f>IF(SUM($G28:$G31)+SUM($Q28:$Q31)&gt;0,SUM(G28:G31),"")</f>
        <v>395</v>
      </c>
      <c r="H32" s="115">
        <f>IF(ISNUMBER($G32),SUM(H28:H31),"")</f>
        <v>0</v>
      </c>
      <c r="I32" s="385"/>
      <c r="J32" s="73"/>
      <c r="K32" s="382">
        <v>9477</v>
      </c>
      <c r="L32" s="383"/>
      <c r="M32" s="118" t="s">
        <v>18</v>
      </c>
      <c r="N32" s="115">
        <f>IF(ISNUMBER($G32),SUM(N28:N31),"")</f>
        <v>267</v>
      </c>
      <c r="O32" s="117">
        <f>IF(ISNUMBER($G32),SUM(O28:O31),"")</f>
        <v>131</v>
      </c>
      <c r="P32" s="117">
        <f>IF(ISNUMBER($G32),SUM(P28:P31),"")</f>
        <v>10</v>
      </c>
      <c r="Q32" s="116">
        <f>IF(SUM($G28:$G31)+SUM($Q28:$Q31)&gt;0,SUM(Q28:Q31),"")</f>
        <v>398</v>
      </c>
      <c r="R32" s="115">
        <f>IF(ISNUMBER($G32),SUM(R28:R31),"")</f>
        <v>2</v>
      </c>
      <c r="S32" s="385"/>
    </row>
    <row r="33" spans="1:19" s="72" customFormat="1" ht="12.95" customHeight="1">
      <c r="A33" s="390" t="s">
        <v>77</v>
      </c>
      <c r="B33" s="391"/>
      <c r="C33" s="134">
        <v>1</v>
      </c>
      <c r="D33" s="133">
        <v>144</v>
      </c>
      <c r="E33" s="132">
        <v>62</v>
      </c>
      <c r="F33" s="132">
        <v>7</v>
      </c>
      <c r="G33" s="131">
        <f>IF(AND(ISBLANK(D33),ISBLANK(E33)),"",D33+E33)</f>
        <v>206</v>
      </c>
      <c r="H33" s="130">
        <f>IF(OR(ISNUMBER($G33),ISNUMBER($Q33)),(SIGN(N($G33)-N($Q33))+1)/2,"")</f>
        <v>1</v>
      </c>
      <c r="I33" s="124"/>
      <c r="J33" s="73"/>
      <c r="K33" s="390" t="s">
        <v>74</v>
      </c>
      <c r="L33" s="391"/>
      <c r="M33" s="134">
        <v>1</v>
      </c>
      <c r="N33" s="133">
        <v>144</v>
      </c>
      <c r="O33" s="132">
        <v>45</v>
      </c>
      <c r="P33" s="132">
        <v>8</v>
      </c>
      <c r="Q33" s="131">
        <f>IF(AND(ISBLANK(N33),ISBLANK(O33)),"",N33+O33)</f>
        <v>189</v>
      </c>
      <c r="R33" s="130">
        <f>IF(ISNUMBER($H33),1-$H33,"")</f>
        <v>0</v>
      </c>
      <c r="S33" s="124"/>
    </row>
    <row r="34" spans="1:19" s="72" customFormat="1" ht="12.95" customHeight="1">
      <c r="A34" s="392"/>
      <c r="B34" s="393"/>
      <c r="C34" s="129">
        <v>2</v>
      </c>
      <c r="D34" s="128">
        <v>130</v>
      </c>
      <c r="E34" s="127">
        <v>43</v>
      </c>
      <c r="F34" s="127">
        <v>9</v>
      </c>
      <c r="G34" s="126">
        <f>IF(AND(ISBLANK(D34),ISBLANK(E34)),"",D34+E34)</f>
        <v>173</v>
      </c>
      <c r="H34" s="125">
        <f>IF(OR(ISNUMBER($G34),ISNUMBER($Q34)),(SIGN(N($G34)-N($Q34))+1)/2,"")</f>
        <v>0</v>
      </c>
      <c r="I34" s="124"/>
      <c r="J34" s="73"/>
      <c r="K34" s="392"/>
      <c r="L34" s="393"/>
      <c r="M34" s="129">
        <v>2</v>
      </c>
      <c r="N34" s="128">
        <v>127</v>
      </c>
      <c r="O34" s="127">
        <v>57</v>
      </c>
      <c r="P34" s="127">
        <v>4</v>
      </c>
      <c r="Q34" s="126">
        <f>IF(AND(ISBLANK(N34),ISBLANK(O34)),"",N34+O34)</f>
        <v>184</v>
      </c>
      <c r="R34" s="125">
        <f>IF(ISNUMBER($H34),1-$H34,"")</f>
        <v>1</v>
      </c>
      <c r="S34" s="124"/>
    </row>
    <row r="35" spans="1:19" s="72" customFormat="1" ht="12.95" customHeight="1" thickBot="1">
      <c r="A35" s="378" t="s">
        <v>76</v>
      </c>
      <c r="B35" s="379"/>
      <c r="C35" s="129">
        <v>3</v>
      </c>
      <c r="D35" s="128"/>
      <c r="E35" s="127"/>
      <c r="F35" s="127"/>
      <c r="G35" s="126" t="str">
        <f>IF(AND(ISBLANK(D35),ISBLANK(E35)),"",D35+E35)</f>
        <v/>
      </c>
      <c r="H35" s="125" t="str">
        <f>IF(OR(ISNUMBER($G35),ISNUMBER($Q35)),(SIGN(N($G35)-N($Q35))+1)/2,"")</f>
        <v/>
      </c>
      <c r="I35" s="124"/>
      <c r="J35" s="73"/>
      <c r="K35" s="378" t="s">
        <v>39</v>
      </c>
      <c r="L35" s="379"/>
      <c r="M35" s="129">
        <v>3</v>
      </c>
      <c r="N35" s="128"/>
      <c r="O35" s="127"/>
      <c r="P35" s="127"/>
      <c r="Q35" s="126" t="str">
        <f>IF(AND(ISBLANK(N35),ISBLANK(O35)),"",N35+O35)</f>
        <v/>
      </c>
      <c r="R35" s="125" t="str">
        <f>IF(ISNUMBER($H35),1-$H35,"")</f>
        <v/>
      </c>
      <c r="S35" s="124"/>
    </row>
    <row r="36" spans="1:19" s="72" customFormat="1" ht="12.95" customHeight="1">
      <c r="A36" s="380"/>
      <c r="B36" s="381"/>
      <c r="C36" s="123">
        <v>4</v>
      </c>
      <c r="D36" s="122"/>
      <c r="E36" s="121"/>
      <c r="F36" s="121"/>
      <c r="G36" s="120" t="str">
        <f>IF(AND(ISBLANK(D36),ISBLANK(E36)),"",D36+E36)</f>
        <v/>
      </c>
      <c r="H36" s="119" t="str">
        <f>IF(OR(ISNUMBER($G36),ISNUMBER($Q36)),(SIGN(N($G36)-N($Q36))+1)/2,"")</f>
        <v/>
      </c>
      <c r="I36" s="384">
        <f>IF(ISNUMBER(H37),(SIGN(1000*($H37-$R37)+$G37-$Q37)+1)/2,"")</f>
        <v>1</v>
      </c>
      <c r="J36" s="73"/>
      <c r="K36" s="380"/>
      <c r="L36" s="381"/>
      <c r="M36" s="123">
        <v>4</v>
      </c>
      <c r="N36" s="122"/>
      <c r="O36" s="121"/>
      <c r="P36" s="121"/>
      <c r="Q36" s="120" t="str">
        <f>IF(AND(ISBLANK(N36),ISBLANK(O36)),"",N36+O36)</f>
        <v/>
      </c>
      <c r="R36" s="119" t="str">
        <f>IF(ISNUMBER($H36),1-$H36,"")</f>
        <v/>
      </c>
      <c r="S36" s="384">
        <f>IF(ISNUMBER($I36),1-$I36,"")</f>
        <v>0</v>
      </c>
    </row>
    <row r="37" spans="1:19" s="72" customFormat="1" ht="15.95" customHeight="1" thickBot="1">
      <c r="A37" s="382">
        <v>5052</v>
      </c>
      <c r="B37" s="383"/>
      <c r="C37" s="118" t="s">
        <v>18</v>
      </c>
      <c r="D37" s="115">
        <f>IF(ISNUMBER($G37),SUM(D33:D36),"")</f>
        <v>274</v>
      </c>
      <c r="E37" s="117">
        <f>IF(ISNUMBER($G37),SUM(E33:E36),"")</f>
        <v>105</v>
      </c>
      <c r="F37" s="117">
        <f>IF(ISNUMBER($G37),SUM(F33:F36),"")</f>
        <v>16</v>
      </c>
      <c r="G37" s="116">
        <f>IF(SUM($G33:$G36)+SUM($Q33:$Q36)&gt;0,SUM(G33:G36),"")</f>
        <v>379</v>
      </c>
      <c r="H37" s="115">
        <f>IF(ISNUMBER($G37),SUM(H33:H36),"")</f>
        <v>1</v>
      </c>
      <c r="I37" s="385"/>
      <c r="J37" s="73"/>
      <c r="K37" s="382">
        <v>10844</v>
      </c>
      <c r="L37" s="383"/>
      <c r="M37" s="118" t="s">
        <v>18</v>
      </c>
      <c r="N37" s="115">
        <f>IF(ISNUMBER($G37),SUM(N33:N36),"")</f>
        <v>271</v>
      </c>
      <c r="O37" s="117">
        <f>IF(ISNUMBER($G37),SUM(O33:O36),"")</f>
        <v>102</v>
      </c>
      <c r="P37" s="117">
        <f>IF(ISNUMBER($G37),SUM(P33:P36),"")</f>
        <v>12</v>
      </c>
      <c r="Q37" s="116">
        <f>IF(SUM($G33:$G36)+SUM($Q33:$Q36)&gt;0,SUM(Q33:Q36),"")</f>
        <v>373</v>
      </c>
      <c r="R37" s="115">
        <f>IF(ISNUMBER($G37),SUM(R33:R36),"")</f>
        <v>1</v>
      </c>
      <c r="S37" s="385"/>
    </row>
    <row r="38" spans="1:19" s="72" customFormat="1" ht="5.0999999999999996" customHeight="1" thickBot="1">
      <c r="A38" s="73"/>
      <c r="B38" s="73"/>
      <c r="C38" s="73"/>
      <c r="D38" s="73"/>
      <c r="E38" s="73"/>
      <c r="F38" s="73"/>
      <c r="G38" s="73"/>
      <c r="H38" s="73"/>
      <c r="I38" s="73"/>
      <c r="J38" s="73"/>
      <c r="K38" s="73"/>
      <c r="L38" s="73"/>
      <c r="M38" s="73"/>
      <c r="N38" s="73"/>
      <c r="O38" s="73"/>
      <c r="P38" s="73"/>
      <c r="Q38" s="73"/>
      <c r="R38" s="73"/>
      <c r="S38" s="73"/>
    </row>
    <row r="39" spans="1:19" s="72" customFormat="1" ht="20.100000000000001" customHeight="1" thickBot="1">
      <c r="A39" s="114"/>
      <c r="B39" s="113"/>
      <c r="C39" s="112" t="s">
        <v>45</v>
      </c>
      <c r="D39" s="111">
        <f>IF(ISNUMBER($G39),SUM(D12,D17,D22,D27,D32,D37),"")</f>
        <v>1664</v>
      </c>
      <c r="E39" s="110">
        <f>IF(ISNUMBER($G39),SUM(E12,E17,E22,E27,E32,E37),"")</f>
        <v>669</v>
      </c>
      <c r="F39" s="110">
        <f>IF(ISNUMBER($G39),SUM(F12,F17,F22,F27,F32,F37),"")</f>
        <v>61</v>
      </c>
      <c r="G39" s="109">
        <f>IF(SUM($G$8:$G$37)+SUM($Q$8:$Q$37)&gt;0,SUM(G12,G17,G22,G27,G32,G37),"")</f>
        <v>2333</v>
      </c>
      <c r="H39" s="108">
        <f>IF(SUM($G$8:$G$37)+SUM($Q$8:$Q$37)&gt;0,SUM(H12,H17,H22,H27,H32,H37),"")</f>
        <v>4</v>
      </c>
      <c r="I39" s="107">
        <f>IF(ISNUMBER($G39),(SIGN($G39-$Q39)+1)/IF(COUNT(I$11,I$16,I$21,I$26,I$31,I$36)&gt;3,1,2),"")</f>
        <v>0</v>
      </c>
      <c r="J39" s="73"/>
      <c r="K39" s="114"/>
      <c r="L39" s="113"/>
      <c r="M39" s="112" t="s">
        <v>45</v>
      </c>
      <c r="N39" s="111">
        <f>IF(ISNUMBER($G39),SUM(N12,N17,N22,N27,N32,N37),"")</f>
        <v>1684</v>
      </c>
      <c r="O39" s="110">
        <f>IF(ISNUMBER($G39),SUM(O12,O17,O22,O27,O32,O37),"")</f>
        <v>719</v>
      </c>
      <c r="P39" s="110">
        <f>IF(ISNUMBER($G39),SUM(P12,P17,P22,P27,P32,P37),"")</f>
        <v>63</v>
      </c>
      <c r="Q39" s="109">
        <f>IF(SUM($G$8:$G$37)+SUM($Q$8:$Q$37)&gt;0,SUM(Q12,Q17,Q22,Q27,Q32,Q37),"")</f>
        <v>2403</v>
      </c>
      <c r="R39" s="108">
        <f>IF(SUM($G$8:$G$37)+SUM($Q$8:$Q$37)&gt;0,SUM(R12,R17,R22,R27,R32,R37),"")</f>
        <v>8</v>
      </c>
      <c r="S39" s="107">
        <f>IF(ISNUMBER($I39),IF(COUNT(S$11,S$16,S$21,S$26,S$31,S$36)&gt;3,2,1)-$I39,"")</f>
        <v>2</v>
      </c>
    </row>
    <row r="40" spans="1:19" s="72" customFormat="1" ht="5.0999999999999996" customHeight="1" thickBot="1">
      <c r="A40" s="73"/>
      <c r="B40" s="73"/>
      <c r="C40" s="73"/>
      <c r="D40" s="73"/>
      <c r="E40" s="73"/>
      <c r="F40" s="73"/>
      <c r="G40" s="73"/>
      <c r="H40" s="73"/>
      <c r="I40" s="73"/>
      <c r="J40" s="73"/>
      <c r="K40" s="73"/>
      <c r="L40" s="73"/>
      <c r="M40" s="73"/>
      <c r="N40" s="73"/>
      <c r="O40" s="73"/>
      <c r="P40" s="73"/>
      <c r="Q40" s="73"/>
      <c r="R40" s="73"/>
      <c r="S40" s="73"/>
    </row>
    <row r="41" spans="1:19" s="72" customFormat="1" ht="18" customHeight="1" thickBot="1">
      <c r="A41" s="82"/>
      <c r="B41" s="104" t="s">
        <v>46</v>
      </c>
      <c r="C41" s="359" t="s">
        <v>75</v>
      </c>
      <c r="D41" s="359"/>
      <c r="E41" s="359"/>
      <c r="F41" s="73"/>
      <c r="G41" s="361" t="s">
        <v>48</v>
      </c>
      <c r="H41" s="361"/>
      <c r="I41" s="106">
        <f>IF(ISNUMBER(I$39),SUM(I11,I16,I21,I26,I31,I36,I39),"")</f>
        <v>3</v>
      </c>
      <c r="J41" s="73"/>
      <c r="K41" s="82"/>
      <c r="L41" s="104" t="s">
        <v>46</v>
      </c>
      <c r="M41" s="359" t="s">
        <v>74</v>
      </c>
      <c r="N41" s="359"/>
      <c r="O41" s="359"/>
      <c r="P41" s="73"/>
      <c r="Q41" s="361" t="s">
        <v>48</v>
      </c>
      <c r="R41" s="361"/>
      <c r="S41" s="106">
        <f>IF(ISNUMBER(S$39),SUM(S11,S16,S21,S26,S31,S36,S39),"")</f>
        <v>5</v>
      </c>
    </row>
    <row r="42" spans="1:19" s="72" customFormat="1" ht="18" customHeight="1">
      <c r="A42" s="82"/>
      <c r="B42" s="104" t="s">
        <v>50</v>
      </c>
      <c r="C42" s="358"/>
      <c r="D42" s="358"/>
      <c r="E42" s="358"/>
      <c r="F42" s="73"/>
      <c r="G42" s="105"/>
      <c r="H42" s="105"/>
      <c r="I42" s="105"/>
      <c r="J42" s="73"/>
      <c r="K42" s="82"/>
      <c r="L42" s="104" t="s">
        <v>50</v>
      </c>
      <c r="M42" s="358"/>
      <c r="N42" s="358"/>
      <c r="O42" s="358"/>
      <c r="P42" s="73"/>
      <c r="Q42" s="105"/>
      <c r="R42" s="105"/>
      <c r="S42" s="105"/>
    </row>
    <row r="43" spans="1:19" s="72" customFormat="1" ht="20.100000000000001" customHeight="1">
      <c r="A43" s="104" t="s">
        <v>51</v>
      </c>
      <c r="B43" s="104" t="s">
        <v>52</v>
      </c>
      <c r="C43" s="360"/>
      <c r="D43" s="360"/>
      <c r="E43" s="360"/>
      <c r="F43" s="360"/>
      <c r="G43" s="360"/>
      <c r="H43" s="360"/>
      <c r="I43" s="104"/>
      <c r="J43" s="104"/>
      <c r="K43" s="104" t="s">
        <v>53</v>
      </c>
      <c r="L43" s="360"/>
      <c r="M43" s="360"/>
      <c r="N43" s="73"/>
      <c r="O43" s="104" t="s">
        <v>50</v>
      </c>
      <c r="P43" s="360"/>
      <c r="Q43" s="360"/>
      <c r="R43" s="360"/>
      <c r="S43" s="360"/>
    </row>
    <row r="44" spans="1:19" s="72" customFormat="1" ht="9.9499999999999993" customHeight="1">
      <c r="A44" s="73"/>
      <c r="B44" s="73"/>
      <c r="C44" s="73"/>
      <c r="D44" s="73"/>
      <c r="E44" s="82"/>
      <c r="F44" s="73"/>
      <c r="G44" s="73"/>
      <c r="H44" s="82"/>
      <c r="I44" s="73"/>
      <c r="J44" s="73"/>
      <c r="K44" s="73"/>
      <c r="L44" s="73"/>
      <c r="M44" s="73"/>
      <c r="N44" s="73"/>
      <c r="O44" s="73"/>
      <c r="P44" s="73"/>
      <c r="Q44" s="73"/>
      <c r="R44" s="73"/>
      <c r="S44" s="73"/>
    </row>
    <row r="45" spans="1:19" s="72" customFormat="1" ht="30" customHeight="1">
      <c r="A45" s="103" t="str">
        <f>"Technické podmínky utkání:   " &amp; $B$3 &amp; IF(ISBLANK($B$3),""," – ") &amp; $L$3</f>
        <v>Technické podmínky utkání:   SK Rapid Praha  – SK Meteor Praha C</v>
      </c>
      <c r="B45" s="73"/>
      <c r="C45" s="73"/>
      <c r="D45" s="73"/>
      <c r="E45" s="73"/>
      <c r="F45" s="73"/>
      <c r="G45" s="73"/>
      <c r="H45" s="73"/>
      <c r="I45" s="73"/>
      <c r="J45" s="73"/>
      <c r="K45" s="73"/>
      <c r="L45" s="73"/>
      <c r="M45" s="73"/>
      <c r="N45" s="73"/>
      <c r="O45" s="73"/>
      <c r="P45" s="73"/>
      <c r="Q45" s="73"/>
      <c r="R45" s="73"/>
      <c r="S45" s="73"/>
    </row>
    <row r="46" spans="1:19" s="72" customFormat="1" ht="20.100000000000001" customHeight="1">
      <c r="A46" s="73"/>
      <c r="B46" s="102" t="s">
        <v>54</v>
      </c>
      <c r="C46" s="357" t="s">
        <v>55</v>
      </c>
      <c r="D46" s="357"/>
      <c r="E46" s="73"/>
      <c r="F46" s="73"/>
      <c r="G46" s="73"/>
      <c r="H46" s="73"/>
      <c r="I46" s="102" t="s">
        <v>56</v>
      </c>
      <c r="J46" s="357">
        <v>20</v>
      </c>
      <c r="K46" s="357"/>
      <c r="L46" s="73"/>
      <c r="M46" s="73"/>
      <c r="N46" s="73"/>
      <c r="O46" s="73"/>
      <c r="P46" s="73"/>
      <c r="Q46" s="73"/>
      <c r="R46" s="73"/>
      <c r="S46" s="73"/>
    </row>
    <row r="47" spans="1:19" s="72" customFormat="1" ht="20.100000000000001" customHeight="1">
      <c r="A47" s="73"/>
      <c r="B47" s="102" t="s">
        <v>57</v>
      </c>
      <c r="C47" s="370" t="s">
        <v>73</v>
      </c>
      <c r="D47" s="370"/>
      <c r="E47" s="73"/>
      <c r="F47" s="73"/>
      <c r="G47" s="73"/>
      <c r="H47" s="73"/>
      <c r="I47" s="102" t="s">
        <v>59</v>
      </c>
      <c r="J47" s="370">
        <v>5</v>
      </c>
      <c r="K47" s="370"/>
      <c r="L47" s="73"/>
      <c r="M47" s="73"/>
      <c r="N47" s="73"/>
      <c r="O47" s="73"/>
      <c r="P47" s="102" t="s">
        <v>60</v>
      </c>
      <c r="Q47" s="369" t="s">
        <v>61</v>
      </c>
      <c r="R47" s="369"/>
      <c r="S47" s="369"/>
    </row>
    <row r="48" spans="1:19" s="72" customFormat="1" ht="9.9499999999999993" customHeight="1">
      <c r="A48" s="73"/>
      <c r="B48" s="73"/>
      <c r="C48" s="73"/>
      <c r="D48" s="73"/>
      <c r="E48" s="73"/>
      <c r="F48" s="73"/>
      <c r="G48" s="73"/>
      <c r="H48" s="73"/>
      <c r="I48" s="73"/>
      <c r="J48" s="73"/>
      <c r="K48" s="73"/>
      <c r="L48" s="73"/>
      <c r="M48" s="73"/>
      <c r="N48" s="73"/>
      <c r="O48" s="73"/>
      <c r="P48" s="73"/>
      <c r="Q48" s="73"/>
      <c r="R48" s="73"/>
      <c r="S48" s="73"/>
    </row>
    <row r="49" spans="1:19" s="72" customFormat="1" ht="15" customHeight="1">
      <c r="A49" s="363" t="s">
        <v>62</v>
      </c>
      <c r="B49" s="364"/>
      <c r="C49" s="364"/>
      <c r="D49" s="364"/>
      <c r="E49" s="364"/>
      <c r="F49" s="364"/>
      <c r="G49" s="364"/>
      <c r="H49" s="364"/>
      <c r="I49" s="364"/>
      <c r="J49" s="364"/>
      <c r="K49" s="364"/>
      <c r="L49" s="364"/>
      <c r="M49" s="364"/>
      <c r="N49" s="364"/>
      <c r="O49" s="364"/>
      <c r="P49" s="364"/>
      <c r="Q49" s="364"/>
      <c r="R49" s="364"/>
      <c r="S49" s="365"/>
    </row>
    <row r="50" spans="1:19" s="72" customFormat="1" ht="81" customHeight="1">
      <c r="A50" s="366"/>
      <c r="B50" s="367"/>
      <c r="C50" s="367"/>
      <c r="D50" s="367"/>
      <c r="E50" s="367"/>
      <c r="F50" s="367"/>
      <c r="G50" s="367"/>
      <c r="H50" s="367"/>
      <c r="I50" s="367"/>
      <c r="J50" s="367"/>
      <c r="K50" s="367"/>
      <c r="L50" s="367"/>
      <c r="M50" s="367"/>
      <c r="N50" s="367"/>
      <c r="O50" s="367"/>
      <c r="P50" s="367"/>
      <c r="Q50" s="367"/>
      <c r="R50" s="367"/>
      <c r="S50" s="368"/>
    </row>
    <row r="51" spans="1:19" s="72" customFormat="1" ht="5.0999999999999996" customHeight="1">
      <c r="A51" s="73"/>
      <c r="B51" s="73"/>
      <c r="C51" s="73"/>
      <c r="D51" s="73"/>
      <c r="E51" s="73"/>
      <c r="F51" s="73"/>
      <c r="G51" s="73"/>
      <c r="H51" s="73"/>
      <c r="I51" s="73"/>
      <c r="J51" s="73"/>
      <c r="K51" s="73"/>
      <c r="L51" s="73"/>
      <c r="M51" s="73"/>
      <c r="N51" s="73"/>
      <c r="O51" s="73"/>
      <c r="P51" s="73"/>
      <c r="Q51" s="73"/>
      <c r="R51" s="73"/>
      <c r="S51" s="73"/>
    </row>
    <row r="52" spans="1:19" s="72" customFormat="1" ht="15" customHeight="1">
      <c r="A52" s="363" t="s">
        <v>63</v>
      </c>
      <c r="B52" s="364"/>
      <c r="C52" s="364"/>
      <c r="D52" s="364"/>
      <c r="E52" s="364"/>
      <c r="F52" s="364"/>
      <c r="G52" s="364"/>
      <c r="H52" s="364"/>
      <c r="I52" s="364"/>
      <c r="J52" s="364"/>
      <c r="K52" s="364"/>
      <c r="L52" s="364"/>
      <c r="M52" s="364"/>
      <c r="N52" s="364"/>
      <c r="O52" s="364"/>
      <c r="P52" s="364"/>
      <c r="Q52" s="364"/>
      <c r="R52" s="364"/>
      <c r="S52" s="365"/>
    </row>
    <row r="53" spans="1:19" s="72" customFormat="1" ht="6" customHeight="1">
      <c r="A53" s="101"/>
      <c r="B53" s="82"/>
      <c r="C53" s="82"/>
      <c r="D53" s="82"/>
      <c r="E53" s="82"/>
      <c r="F53" s="82"/>
      <c r="G53" s="82"/>
      <c r="H53" s="82"/>
      <c r="I53" s="82"/>
      <c r="J53" s="82"/>
      <c r="K53" s="82"/>
      <c r="L53" s="82"/>
      <c r="M53" s="82"/>
      <c r="N53" s="82"/>
      <c r="O53" s="82"/>
      <c r="P53" s="82"/>
      <c r="Q53" s="82"/>
      <c r="R53" s="82"/>
      <c r="S53" s="98"/>
    </row>
    <row r="54" spans="1:19" s="72" customFormat="1" ht="21" customHeight="1">
      <c r="A54" s="100" t="s">
        <v>6</v>
      </c>
      <c r="B54" s="82"/>
      <c r="C54" s="82"/>
      <c r="D54" s="82"/>
      <c r="E54" s="82"/>
      <c r="F54" s="82"/>
      <c r="G54" s="82"/>
      <c r="H54" s="82"/>
      <c r="I54" s="82"/>
      <c r="J54" s="82"/>
      <c r="K54" s="99" t="s">
        <v>8</v>
      </c>
      <c r="L54" s="82"/>
      <c r="M54" s="82"/>
      <c r="N54" s="82"/>
      <c r="O54" s="82"/>
      <c r="P54" s="82"/>
      <c r="Q54" s="82"/>
      <c r="R54" s="82"/>
      <c r="S54" s="98"/>
    </row>
    <row r="55" spans="1:19" s="72" customFormat="1" ht="21" customHeight="1">
      <c r="A55" s="97"/>
      <c r="B55" s="94" t="s">
        <v>64</v>
      </c>
      <c r="C55" s="93"/>
      <c r="D55" s="95"/>
      <c r="E55" s="94" t="s">
        <v>65</v>
      </c>
      <c r="F55" s="93"/>
      <c r="G55" s="93"/>
      <c r="H55" s="93"/>
      <c r="I55" s="95"/>
      <c r="J55" s="82"/>
      <c r="K55" s="96"/>
      <c r="L55" s="94" t="s">
        <v>64</v>
      </c>
      <c r="M55" s="93"/>
      <c r="N55" s="95"/>
      <c r="O55" s="94" t="s">
        <v>65</v>
      </c>
      <c r="P55" s="93"/>
      <c r="Q55" s="93"/>
      <c r="R55" s="93"/>
      <c r="S55" s="92"/>
    </row>
    <row r="56" spans="1:19" s="72" customFormat="1" ht="21" customHeight="1">
      <c r="A56" s="91" t="s">
        <v>66</v>
      </c>
      <c r="B56" s="87" t="s">
        <v>67</v>
      </c>
      <c r="C56" s="89"/>
      <c r="D56" s="88" t="s">
        <v>68</v>
      </c>
      <c r="E56" s="87" t="s">
        <v>67</v>
      </c>
      <c r="F56" s="86"/>
      <c r="G56" s="86"/>
      <c r="H56" s="85"/>
      <c r="I56" s="88" t="s">
        <v>68</v>
      </c>
      <c r="J56" s="82"/>
      <c r="K56" s="90" t="s">
        <v>66</v>
      </c>
      <c r="L56" s="87" t="s">
        <v>67</v>
      </c>
      <c r="M56" s="89"/>
      <c r="N56" s="88" t="s">
        <v>68</v>
      </c>
      <c r="O56" s="87" t="s">
        <v>67</v>
      </c>
      <c r="P56" s="86"/>
      <c r="Q56" s="86"/>
      <c r="R56" s="85"/>
      <c r="S56" s="84" t="s">
        <v>68</v>
      </c>
    </row>
    <row r="57" spans="1:19" s="72" customFormat="1" ht="21" customHeight="1">
      <c r="A57" s="83"/>
      <c r="B57" s="354"/>
      <c r="C57" s="356"/>
      <c r="D57" s="80"/>
      <c r="E57" s="354"/>
      <c r="F57" s="355"/>
      <c r="G57" s="355"/>
      <c r="H57" s="356"/>
      <c r="I57" s="80"/>
      <c r="J57" s="82"/>
      <c r="K57" s="81"/>
      <c r="L57" s="354"/>
      <c r="M57" s="356"/>
      <c r="N57" s="80"/>
      <c r="O57" s="354"/>
      <c r="P57" s="355"/>
      <c r="Q57" s="355"/>
      <c r="R57" s="356"/>
      <c r="S57" s="79"/>
    </row>
    <row r="58" spans="1:19" s="72" customFormat="1" ht="21" customHeight="1">
      <c r="A58" s="83"/>
      <c r="B58" s="354"/>
      <c r="C58" s="356"/>
      <c r="D58" s="80"/>
      <c r="E58" s="354"/>
      <c r="F58" s="355"/>
      <c r="G58" s="355"/>
      <c r="H58" s="356"/>
      <c r="I58" s="80"/>
      <c r="J58" s="82"/>
      <c r="K58" s="81"/>
      <c r="L58" s="354"/>
      <c r="M58" s="356"/>
      <c r="N58" s="80"/>
      <c r="O58" s="354"/>
      <c r="P58" s="355"/>
      <c r="Q58" s="355"/>
      <c r="R58" s="356"/>
      <c r="S58" s="79"/>
    </row>
    <row r="59" spans="1:19" s="72" customFormat="1" ht="12" customHeight="1">
      <c r="A59" s="78"/>
      <c r="B59" s="77"/>
      <c r="C59" s="77"/>
      <c r="D59" s="77"/>
      <c r="E59" s="77"/>
      <c r="F59" s="77"/>
      <c r="G59" s="77"/>
      <c r="H59" s="77"/>
      <c r="I59" s="77"/>
      <c r="J59" s="77"/>
      <c r="K59" s="77"/>
      <c r="L59" s="77"/>
      <c r="M59" s="77"/>
      <c r="N59" s="77"/>
      <c r="O59" s="77"/>
      <c r="P59" s="77"/>
      <c r="Q59" s="77"/>
      <c r="R59" s="77"/>
      <c r="S59" s="76"/>
    </row>
    <row r="60" spans="1:19" s="72" customFormat="1" ht="5.0999999999999996" customHeight="1">
      <c r="A60" s="73"/>
      <c r="B60" s="73"/>
      <c r="C60" s="73"/>
      <c r="D60" s="73"/>
      <c r="E60" s="73"/>
      <c r="F60" s="73"/>
      <c r="G60" s="73"/>
      <c r="H60" s="73"/>
      <c r="I60" s="73"/>
      <c r="J60" s="73"/>
      <c r="K60" s="73"/>
      <c r="L60" s="73"/>
      <c r="M60" s="73"/>
      <c r="N60" s="73"/>
      <c r="O60" s="73"/>
      <c r="P60" s="73"/>
      <c r="Q60" s="73"/>
      <c r="R60" s="73"/>
      <c r="S60" s="73"/>
    </row>
    <row r="61" spans="1:19" s="72" customFormat="1" ht="15" customHeight="1">
      <c r="A61" s="363" t="s">
        <v>69</v>
      </c>
      <c r="B61" s="364"/>
      <c r="C61" s="364"/>
      <c r="D61" s="364"/>
      <c r="E61" s="364"/>
      <c r="F61" s="364"/>
      <c r="G61" s="364"/>
      <c r="H61" s="364"/>
      <c r="I61" s="364"/>
      <c r="J61" s="364"/>
      <c r="K61" s="364"/>
      <c r="L61" s="364"/>
      <c r="M61" s="364"/>
      <c r="N61" s="364"/>
      <c r="O61" s="364"/>
      <c r="P61" s="364"/>
      <c r="Q61" s="364"/>
      <c r="R61" s="364"/>
      <c r="S61" s="365"/>
    </row>
    <row r="62" spans="1:19" s="72" customFormat="1" ht="81" customHeight="1">
      <c r="A62" s="366"/>
      <c r="B62" s="367"/>
      <c r="C62" s="367"/>
      <c r="D62" s="367"/>
      <c r="E62" s="367"/>
      <c r="F62" s="367"/>
      <c r="G62" s="367"/>
      <c r="H62" s="367"/>
      <c r="I62" s="367"/>
      <c r="J62" s="367"/>
      <c r="K62" s="367"/>
      <c r="L62" s="367"/>
      <c r="M62" s="367"/>
      <c r="N62" s="367"/>
      <c r="O62" s="367"/>
      <c r="P62" s="367"/>
      <c r="Q62" s="367"/>
      <c r="R62" s="367"/>
      <c r="S62" s="368"/>
    </row>
    <row r="63" spans="1:19" s="72" customFormat="1" ht="5.0999999999999996" customHeight="1">
      <c r="A63" s="73"/>
      <c r="B63" s="73"/>
      <c r="C63" s="73"/>
      <c r="D63" s="73"/>
      <c r="E63" s="73"/>
      <c r="F63" s="73"/>
      <c r="G63" s="73"/>
      <c r="H63" s="73"/>
      <c r="I63" s="73"/>
      <c r="J63" s="73"/>
      <c r="K63" s="73"/>
      <c r="L63" s="73"/>
      <c r="M63" s="73"/>
      <c r="N63" s="73"/>
      <c r="O63" s="73"/>
      <c r="P63" s="73"/>
      <c r="Q63" s="73"/>
      <c r="R63" s="73"/>
      <c r="S63" s="73"/>
    </row>
    <row r="64" spans="1:19" s="72" customFormat="1" ht="15" customHeight="1">
      <c r="A64" s="363" t="s">
        <v>70</v>
      </c>
      <c r="B64" s="364"/>
      <c r="C64" s="364"/>
      <c r="D64" s="364"/>
      <c r="E64" s="364"/>
      <c r="F64" s="364"/>
      <c r="G64" s="364"/>
      <c r="H64" s="364"/>
      <c r="I64" s="364"/>
      <c r="J64" s="364"/>
      <c r="K64" s="364"/>
      <c r="L64" s="364"/>
      <c r="M64" s="364"/>
      <c r="N64" s="364"/>
      <c r="O64" s="364"/>
      <c r="P64" s="364"/>
      <c r="Q64" s="364"/>
      <c r="R64" s="364"/>
      <c r="S64" s="365"/>
    </row>
    <row r="65" spans="1:19" s="72" customFormat="1" ht="81" customHeight="1">
      <c r="A65" s="366"/>
      <c r="B65" s="367"/>
      <c r="C65" s="367"/>
      <c r="D65" s="367"/>
      <c r="E65" s="367"/>
      <c r="F65" s="367"/>
      <c r="G65" s="367"/>
      <c r="H65" s="367"/>
      <c r="I65" s="367"/>
      <c r="J65" s="367"/>
      <c r="K65" s="367"/>
      <c r="L65" s="367"/>
      <c r="M65" s="367"/>
      <c r="N65" s="367"/>
      <c r="O65" s="367"/>
      <c r="P65" s="367"/>
      <c r="Q65" s="367"/>
      <c r="R65" s="367"/>
      <c r="S65" s="368"/>
    </row>
    <row r="66" spans="1:19" s="72" customFormat="1" ht="30" customHeight="1">
      <c r="A66" s="75"/>
      <c r="B66" s="74" t="s">
        <v>71</v>
      </c>
      <c r="C66" s="362" t="s">
        <v>72</v>
      </c>
      <c r="D66" s="362"/>
      <c r="E66" s="362"/>
      <c r="F66" s="362"/>
      <c r="G66" s="362"/>
      <c r="H66" s="362"/>
      <c r="I66" s="73"/>
      <c r="J66" s="73"/>
      <c r="K66" s="73"/>
      <c r="L66" s="73"/>
      <c r="M66" s="73"/>
      <c r="N66" s="73"/>
      <c r="O66" s="73"/>
      <c r="P66" s="73"/>
      <c r="Q66" s="73"/>
      <c r="R66" s="73"/>
      <c r="S66" s="73"/>
    </row>
  </sheetData>
  <sheetProtection password="FC6B" sheet="1" objects="1" scenarios="1" formatCells="0" formatColumns="0" formatRows="0" insertColumns="0" insertRows="0" insertHyperlinks="0" deleteColumns="0" deleteRows="0" sort="0" autoFilter="0" pivotTables="0"/>
  <mergeCells count="95">
    <mergeCell ref="S16:S17"/>
    <mergeCell ref="S36:S37"/>
    <mergeCell ref="K33:L34"/>
    <mergeCell ref="S26:S27"/>
    <mergeCell ref="S31:S32"/>
    <mergeCell ref="K25:L26"/>
    <mergeCell ref="K35:L36"/>
    <mergeCell ref="K37:L37"/>
    <mergeCell ref="S21:S22"/>
    <mergeCell ref="K23:L24"/>
    <mergeCell ref="K28:L29"/>
    <mergeCell ref="K30:L31"/>
    <mergeCell ref="K32:L32"/>
    <mergeCell ref="K27:L27"/>
    <mergeCell ref="R5:S5"/>
    <mergeCell ref="K8:L9"/>
    <mergeCell ref="K10:L11"/>
    <mergeCell ref="M5:M6"/>
    <mergeCell ref="K5:L5"/>
    <mergeCell ref="K6:L6"/>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A20:B21"/>
    <mergeCell ref="L3:S3"/>
    <mergeCell ref="L1:N1"/>
    <mergeCell ref="O1:P1"/>
    <mergeCell ref="Q1:S1"/>
    <mergeCell ref="B3:I3"/>
    <mergeCell ref="B1:C2"/>
    <mergeCell ref="D1:I1"/>
    <mergeCell ref="I16:I17"/>
    <mergeCell ref="I21:I22"/>
    <mergeCell ref="K13:L14"/>
    <mergeCell ref="A10:B11"/>
    <mergeCell ref="A12:B12"/>
    <mergeCell ref="A13:B14"/>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L43:M43"/>
    <mergeCell ref="A52:S52"/>
    <mergeCell ref="Q47:S47"/>
    <mergeCell ref="A49:S49"/>
    <mergeCell ref="A50:S50"/>
    <mergeCell ref="J46:K46"/>
    <mergeCell ref="C47:D47"/>
    <mergeCell ref="J47:K47"/>
    <mergeCell ref="C66:H66"/>
    <mergeCell ref="A61:S61"/>
    <mergeCell ref="A62:S62"/>
    <mergeCell ref="A64:S64"/>
    <mergeCell ref="A65:S6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1" customWidth="1"/>
    <col min="2" max="2" width="15.7109375" style="1" customWidth="1"/>
    <col min="3" max="3" width="5.7109375" style="1" customWidth="1"/>
    <col min="4" max="5" width="6.7109375" style="1" customWidth="1"/>
    <col min="6" max="6" width="4.7109375" style="1" customWidth="1"/>
    <col min="7" max="7" width="6.7109375" style="1" customWidth="1"/>
    <col min="8" max="8" width="6.28515625" style="1" customWidth="1"/>
    <col min="9" max="9" width="6.7109375" style="1" customWidth="1"/>
    <col min="10" max="10" width="1.7109375" style="1" customWidth="1"/>
    <col min="11" max="11" width="10.7109375" style="1" customWidth="1"/>
    <col min="12" max="12" width="15.7109375" style="1" customWidth="1"/>
    <col min="13" max="13" width="5.7109375" style="1" customWidth="1"/>
    <col min="14" max="15" width="6.7109375" style="1" customWidth="1"/>
    <col min="16" max="16" width="4.7109375" style="1" customWidth="1"/>
    <col min="17" max="17" width="6.7109375" style="1" customWidth="1"/>
    <col min="18" max="18" width="6.28515625" style="1" customWidth="1"/>
    <col min="19" max="19" width="6.7109375" style="1" customWidth="1"/>
    <col min="20" max="20" width="9.140625" style="1" customWidth="1"/>
  </cols>
  <sheetData>
    <row r="1" spans="1:19" ht="26.25" customHeight="1">
      <c r="B1" s="434" t="s">
        <v>0</v>
      </c>
      <c r="C1" s="434"/>
      <c r="D1" s="436" t="s">
        <v>1</v>
      </c>
      <c r="E1" s="436"/>
      <c r="F1" s="436"/>
      <c r="G1" s="436"/>
      <c r="H1" s="436"/>
      <c r="I1" s="436"/>
      <c r="K1" s="2" t="s">
        <v>2</v>
      </c>
      <c r="L1" s="430" t="s">
        <v>3</v>
      </c>
      <c r="M1" s="430"/>
      <c r="N1" s="430"/>
      <c r="O1" s="431" t="s">
        <v>4</v>
      </c>
      <c r="P1" s="431"/>
      <c r="Q1" s="432" t="s">
        <v>5</v>
      </c>
      <c r="R1" s="433"/>
      <c r="S1" s="433"/>
    </row>
    <row r="2" spans="1:19" ht="6" customHeight="1">
      <c r="B2" s="435"/>
      <c r="C2" s="435"/>
    </row>
    <row r="3" spans="1:19" ht="20.100000000000001" customHeight="1">
      <c r="A3" s="3" t="s">
        <v>6</v>
      </c>
      <c r="B3" s="419" t="s">
        <v>7</v>
      </c>
      <c r="C3" s="420"/>
      <c r="D3" s="420"/>
      <c r="E3" s="420"/>
      <c r="F3" s="420"/>
      <c r="G3" s="420"/>
      <c r="H3" s="420"/>
      <c r="I3" s="421"/>
      <c r="K3" s="3" t="s">
        <v>8</v>
      </c>
      <c r="L3" s="419" t="s">
        <v>9</v>
      </c>
      <c r="M3" s="420"/>
      <c r="N3" s="420"/>
      <c r="O3" s="420"/>
      <c r="P3" s="420"/>
      <c r="Q3" s="420"/>
      <c r="R3" s="420"/>
      <c r="S3" s="421"/>
    </row>
    <row r="4" spans="1:19" ht="5.0999999999999996" customHeight="1"/>
    <row r="5" spans="1:19" ht="12.95" customHeight="1">
      <c r="A5" s="426" t="s">
        <v>10</v>
      </c>
      <c r="B5" s="427"/>
      <c r="C5" s="424" t="s">
        <v>11</v>
      </c>
      <c r="D5" s="416" t="s">
        <v>12</v>
      </c>
      <c r="E5" s="417"/>
      <c r="F5" s="417"/>
      <c r="G5" s="418"/>
      <c r="H5" s="422" t="s">
        <v>13</v>
      </c>
      <c r="I5" s="423"/>
      <c r="K5" s="426" t="s">
        <v>10</v>
      </c>
      <c r="L5" s="427"/>
      <c r="M5" s="424" t="s">
        <v>11</v>
      </c>
      <c r="N5" s="416" t="s">
        <v>12</v>
      </c>
      <c r="O5" s="417"/>
      <c r="P5" s="417"/>
      <c r="Q5" s="418"/>
      <c r="R5" s="422" t="s">
        <v>13</v>
      </c>
      <c r="S5" s="423"/>
    </row>
    <row r="6" spans="1:19" ht="12.95" customHeight="1">
      <c r="A6" s="428" t="s">
        <v>14</v>
      </c>
      <c r="B6" s="429"/>
      <c r="C6" s="425"/>
      <c r="D6" s="4" t="s">
        <v>15</v>
      </c>
      <c r="E6" s="5" t="s">
        <v>16</v>
      </c>
      <c r="F6" s="5" t="s">
        <v>17</v>
      </c>
      <c r="G6" s="6" t="s">
        <v>18</v>
      </c>
      <c r="H6" s="7" t="s">
        <v>19</v>
      </c>
      <c r="I6" s="8" t="s">
        <v>20</v>
      </c>
      <c r="K6" s="428" t="s">
        <v>14</v>
      </c>
      <c r="L6" s="429"/>
      <c r="M6" s="425"/>
      <c r="N6" s="4" t="s">
        <v>15</v>
      </c>
      <c r="O6" s="5" t="s">
        <v>16</v>
      </c>
      <c r="P6" s="5" t="s">
        <v>17</v>
      </c>
      <c r="Q6" s="6" t="s">
        <v>18</v>
      </c>
      <c r="R6" s="7" t="s">
        <v>19</v>
      </c>
      <c r="S6" s="8" t="s">
        <v>20</v>
      </c>
    </row>
    <row r="7" spans="1:19" ht="5.0999999999999996" customHeight="1">
      <c r="A7" s="9"/>
      <c r="B7" s="9"/>
      <c r="K7" s="9"/>
      <c r="L7" s="9"/>
    </row>
    <row r="8" spans="1:19" ht="12.95" customHeight="1">
      <c r="A8" s="410" t="s">
        <v>21</v>
      </c>
      <c r="B8" s="411"/>
      <c r="C8" s="10">
        <v>1</v>
      </c>
      <c r="D8" s="11">
        <v>140</v>
      </c>
      <c r="E8" s="12">
        <v>60</v>
      </c>
      <c r="F8" s="12">
        <v>5</v>
      </c>
      <c r="G8" s="13">
        <f>IF(AND(ISBLANK(D8),ISBLANK(E8)),"",D8+E8)</f>
        <v>200</v>
      </c>
      <c r="H8" s="14">
        <f>IF(OR(ISNUMBER($G8),ISNUMBER($Q8)),(SIGN(N($G8)-N($Q8))+1)/2,"")</f>
        <v>1</v>
      </c>
      <c r="I8" s="15"/>
      <c r="K8" s="410" t="s">
        <v>22</v>
      </c>
      <c r="L8" s="411"/>
      <c r="M8" s="10">
        <v>1</v>
      </c>
      <c r="N8" s="11">
        <v>147</v>
      </c>
      <c r="O8" s="12">
        <v>52</v>
      </c>
      <c r="P8" s="12">
        <v>7</v>
      </c>
      <c r="Q8" s="13">
        <f>IF(AND(ISBLANK(N8),ISBLANK(O8)),"",N8+O8)</f>
        <v>199</v>
      </c>
      <c r="R8" s="14">
        <f>IF(ISNUMBER($H8),1-$H8,"")</f>
        <v>0</v>
      </c>
      <c r="S8" s="15"/>
    </row>
    <row r="9" spans="1:19" ht="12.95" customHeight="1">
      <c r="A9" s="412"/>
      <c r="B9" s="413"/>
      <c r="C9" s="16">
        <v>2</v>
      </c>
      <c r="D9" s="17">
        <v>152</v>
      </c>
      <c r="E9" s="18">
        <v>52</v>
      </c>
      <c r="F9" s="18">
        <v>9</v>
      </c>
      <c r="G9" s="19">
        <f>IF(AND(ISBLANK(D9),ISBLANK(E9)),"",D9+E9)</f>
        <v>204</v>
      </c>
      <c r="H9" s="20">
        <f>IF(OR(ISNUMBER($G9),ISNUMBER($Q9)),(SIGN(N($G9)-N($Q9))+1)/2,"")</f>
        <v>1</v>
      </c>
      <c r="I9" s="15"/>
      <c r="K9" s="412"/>
      <c r="L9" s="413"/>
      <c r="M9" s="16">
        <v>2</v>
      </c>
      <c r="N9" s="17">
        <v>136</v>
      </c>
      <c r="O9" s="18">
        <v>60</v>
      </c>
      <c r="P9" s="18">
        <v>9</v>
      </c>
      <c r="Q9" s="19">
        <f>IF(AND(ISBLANK(N9),ISBLANK(O9)),"",N9+O9)</f>
        <v>196</v>
      </c>
      <c r="R9" s="20">
        <f>IF(ISNUMBER($H9),1-$H9,"")</f>
        <v>0</v>
      </c>
      <c r="S9" s="15"/>
    </row>
    <row r="10" spans="1:19" ht="12.95" customHeight="1">
      <c r="A10" s="406" t="s">
        <v>23</v>
      </c>
      <c r="B10" s="407"/>
      <c r="C10" s="16">
        <v>3</v>
      </c>
      <c r="D10" s="17"/>
      <c r="E10" s="18"/>
      <c r="F10" s="18"/>
      <c r="G10" s="19" t="str">
        <f>IF(AND(ISBLANK(D10),ISBLANK(E10)),"",D10+E10)</f>
        <v/>
      </c>
      <c r="H10" s="20" t="str">
        <f>IF(OR(ISNUMBER($G10),ISNUMBER($Q10)),(SIGN(N($G10)-N($Q10))+1)/2,"")</f>
        <v/>
      </c>
      <c r="I10" s="15"/>
      <c r="K10" s="406" t="s">
        <v>24</v>
      </c>
      <c r="L10" s="407"/>
      <c r="M10" s="16">
        <v>3</v>
      </c>
      <c r="N10" s="17"/>
      <c r="O10" s="18"/>
      <c r="P10" s="18"/>
      <c r="Q10" s="19" t="str">
        <f>IF(AND(ISBLANK(N10),ISBLANK(O10)),"",N10+O10)</f>
        <v/>
      </c>
      <c r="R10" s="20" t="str">
        <f>IF(ISNUMBER($H10),1-$H10,"")</f>
        <v/>
      </c>
      <c r="S10" s="15"/>
    </row>
    <row r="11" spans="1:19" ht="12.95" customHeight="1">
      <c r="A11" s="408"/>
      <c r="B11" s="409"/>
      <c r="C11" s="21">
        <v>4</v>
      </c>
      <c r="D11" s="22"/>
      <c r="E11" s="23"/>
      <c r="F11" s="23"/>
      <c r="G11" s="24" t="str">
        <f>IF(AND(ISBLANK(D11),ISBLANK(E11)),"",D11+E11)</f>
        <v/>
      </c>
      <c r="H11" s="25" t="str">
        <f>IF(OR(ISNUMBER($G11),ISNUMBER($Q11)),(SIGN(N($G11)-N($Q11))+1)/2,"")</f>
        <v/>
      </c>
      <c r="I11" s="404">
        <f>IF(ISNUMBER(H12),(SIGN(1000*($H12-$R12)+$G12-$Q12)+1)/2,"")</f>
        <v>1</v>
      </c>
      <c r="K11" s="408"/>
      <c r="L11" s="409"/>
      <c r="M11" s="21">
        <v>4</v>
      </c>
      <c r="N11" s="22"/>
      <c r="O11" s="23"/>
      <c r="P11" s="23"/>
      <c r="Q11" s="24" t="str">
        <f>IF(AND(ISBLANK(N11),ISBLANK(O11)),"",N11+O11)</f>
        <v/>
      </c>
      <c r="R11" s="25" t="str">
        <f>IF(ISNUMBER($H11),1-$H11,"")</f>
        <v/>
      </c>
      <c r="S11" s="404">
        <f>IF(ISNUMBER($I11),1-$I11,"")</f>
        <v>0</v>
      </c>
    </row>
    <row r="12" spans="1:19" ht="15.95" customHeight="1">
      <c r="A12" s="414">
        <v>16602</v>
      </c>
      <c r="B12" s="415"/>
      <c r="C12" s="26" t="s">
        <v>18</v>
      </c>
      <c r="D12" s="27">
        <f>IF(ISNUMBER($G12),SUM(D8:D11),"")</f>
        <v>292</v>
      </c>
      <c r="E12" s="28">
        <f>IF(ISNUMBER($G12),SUM(E8:E11),"")</f>
        <v>112</v>
      </c>
      <c r="F12" s="28">
        <f>IF(ISNUMBER($G12),SUM(F8:F11),"")</f>
        <v>14</v>
      </c>
      <c r="G12" s="29">
        <f>IF(SUM($G8:$G11)+SUM($Q8:$Q11)&gt;0,SUM(G8:G11),"")</f>
        <v>404</v>
      </c>
      <c r="H12" s="27">
        <f>IF(ISNUMBER($G12),SUM(H8:H11),"")</f>
        <v>2</v>
      </c>
      <c r="I12" s="405"/>
      <c r="K12" s="414">
        <v>2707</v>
      </c>
      <c r="L12" s="415"/>
      <c r="M12" s="26" t="s">
        <v>18</v>
      </c>
      <c r="N12" s="27">
        <f>IF(ISNUMBER($G12),SUM(N8:N11),"")</f>
        <v>283</v>
      </c>
      <c r="O12" s="28">
        <f>IF(ISNUMBER($G12),SUM(O8:O11),"")</f>
        <v>112</v>
      </c>
      <c r="P12" s="28">
        <f>IF(ISNUMBER($G12),SUM(P8:P11),"")</f>
        <v>16</v>
      </c>
      <c r="Q12" s="29">
        <f>IF(SUM($G8:$G11)+SUM($Q8:$Q11)&gt;0,SUM(Q8:Q11),"")</f>
        <v>395</v>
      </c>
      <c r="R12" s="27">
        <f>IF(ISNUMBER($G12),SUM(R8:R11),"")</f>
        <v>0</v>
      </c>
      <c r="S12" s="405"/>
    </row>
    <row r="13" spans="1:19" ht="12.95" customHeight="1">
      <c r="A13" s="410" t="s">
        <v>25</v>
      </c>
      <c r="B13" s="411"/>
      <c r="C13" s="10">
        <v>1</v>
      </c>
      <c r="D13" s="11">
        <v>147</v>
      </c>
      <c r="E13" s="12">
        <v>72</v>
      </c>
      <c r="F13" s="12">
        <v>1</v>
      </c>
      <c r="G13" s="13">
        <f>IF(AND(ISBLANK(D13),ISBLANK(E13)),"",D13+E13)</f>
        <v>219</v>
      </c>
      <c r="H13" s="14">
        <f>IF(OR(ISNUMBER($G13),ISNUMBER($Q13)),(SIGN(N($G13)-N($Q13))+1)/2,"")</f>
        <v>1</v>
      </c>
      <c r="I13" s="15"/>
      <c r="K13" s="410" t="s">
        <v>26</v>
      </c>
      <c r="L13" s="411"/>
      <c r="M13" s="10">
        <v>1</v>
      </c>
      <c r="N13" s="11">
        <v>136</v>
      </c>
      <c r="O13" s="12">
        <v>68</v>
      </c>
      <c r="P13" s="12">
        <v>2</v>
      </c>
      <c r="Q13" s="13">
        <f>IF(AND(ISBLANK(N13),ISBLANK(O13)),"",N13+O13)</f>
        <v>204</v>
      </c>
      <c r="R13" s="14">
        <f>IF(ISNUMBER($H13),1-$H13,"")</f>
        <v>0</v>
      </c>
      <c r="S13" s="15"/>
    </row>
    <row r="14" spans="1:19" ht="12.95" customHeight="1">
      <c r="A14" s="412"/>
      <c r="B14" s="413"/>
      <c r="C14" s="16">
        <v>2</v>
      </c>
      <c r="D14" s="17">
        <v>148</v>
      </c>
      <c r="E14" s="18">
        <v>58</v>
      </c>
      <c r="F14" s="18">
        <v>3</v>
      </c>
      <c r="G14" s="19">
        <f>IF(AND(ISBLANK(D14),ISBLANK(E14)),"",D14+E14)</f>
        <v>206</v>
      </c>
      <c r="H14" s="20">
        <f>IF(OR(ISNUMBER($G14),ISNUMBER($Q14)),(SIGN(N($G14)-N($Q14))+1)/2,"")</f>
        <v>0</v>
      </c>
      <c r="I14" s="15"/>
      <c r="K14" s="412"/>
      <c r="L14" s="413"/>
      <c r="M14" s="16">
        <v>2</v>
      </c>
      <c r="N14" s="17">
        <v>136</v>
      </c>
      <c r="O14" s="18">
        <v>79</v>
      </c>
      <c r="P14" s="18">
        <v>7</v>
      </c>
      <c r="Q14" s="19">
        <f>IF(AND(ISBLANK(N14),ISBLANK(O14)),"",N14+O14)</f>
        <v>215</v>
      </c>
      <c r="R14" s="20">
        <f>IF(ISNUMBER($H14),1-$H14,"")</f>
        <v>1</v>
      </c>
      <c r="S14" s="15"/>
    </row>
    <row r="15" spans="1:19" ht="12.95" customHeight="1">
      <c r="A15" s="406" t="s">
        <v>27</v>
      </c>
      <c r="B15" s="407"/>
      <c r="C15" s="16">
        <v>3</v>
      </c>
      <c r="D15" s="17"/>
      <c r="E15" s="18"/>
      <c r="F15" s="18"/>
      <c r="G15" s="19" t="str">
        <f>IF(AND(ISBLANK(D15),ISBLANK(E15)),"",D15+E15)</f>
        <v/>
      </c>
      <c r="H15" s="20" t="str">
        <f>IF(OR(ISNUMBER($G15),ISNUMBER($Q15)),(SIGN(N($G15)-N($Q15))+1)/2,"")</f>
        <v/>
      </c>
      <c r="I15" s="15"/>
      <c r="K15" s="406" t="s">
        <v>28</v>
      </c>
      <c r="L15" s="407"/>
      <c r="M15" s="16">
        <v>3</v>
      </c>
      <c r="N15" s="17"/>
      <c r="O15" s="18"/>
      <c r="P15" s="18"/>
      <c r="Q15" s="19" t="str">
        <f>IF(AND(ISBLANK(N15),ISBLANK(O15)),"",N15+O15)</f>
        <v/>
      </c>
      <c r="R15" s="20" t="str">
        <f>IF(ISNUMBER($H15),1-$H15,"")</f>
        <v/>
      </c>
      <c r="S15" s="15"/>
    </row>
    <row r="16" spans="1:19" ht="12.95" customHeight="1">
      <c r="A16" s="408"/>
      <c r="B16" s="409"/>
      <c r="C16" s="21">
        <v>4</v>
      </c>
      <c r="D16" s="22"/>
      <c r="E16" s="23"/>
      <c r="F16" s="23"/>
      <c r="G16" s="24" t="str">
        <f>IF(AND(ISBLANK(D16),ISBLANK(E16)),"",D16+E16)</f>
        <v/>
      </c>
      <c r="H16" s="25" t="str">
        <f>IF(OR(ISNUMBER($G16),ISNUMBER($Q16)),(SIGN(N($G16)-N($Q16))+1)/2,"")</f>
        <v/>
      </c>
      <c r="I16" s="404">
        <f>IF(ISNUMBER(H17),(SIGN(1000*($H17-$R17)+$G17-$Q17)+1)/2,"")</f>
        <v>1</v>
      </c>
      <c r="K16" s="408"/>
      <c r="L16" s="409"/>
      <c r="M16" s="21">
        <v>4</v>
      </c>
      <c r="N16" s="22"/>
      <c r="O16" s="23"/>
      <c r="P16" s="23"/>
      <c r="Q16" s="24" t="str">
        <f>IF(AND(ISBLANK(N16),ISBLANK(O16)),"",N16+O16)</f>
        <v/>
      </c>
      <c r="R16" s="25" t="str">
        <f>IF(ISNUMBER($H16),1-$H16,"")</f>
        <v/>
      </c>
      <c r="S16" s="404">
        <f>IF(ISNUMBER($I16),1-$I16,"")</f>
        <v>0</v>
      </c>
    </row>
    <row r="17" spans="1:19" ht="15.95" customHeight="1">
      <c r="A17" s="414">
        <v>1134</v>
      </c>
      <c r="B17" s="415"/>
      <c r="C17" s="26" t="s">
        <v>18</v>
      </c>
      <c r="D17" s="27">
        <f>IF(ISNUMBER($G17),SUM(D13:D16),"")</f>
        <v>295</v>
      </c>
      <c r="E17" s="28">
        <f>IF(ISNUMBER($G17),SUM(E13:E16),"")</f>
        <v>130</v>
      </c>
      <c r="F17" s="28">
        <f>IF(ISNUMBER($G17),SUM(F13:F16),"")</f>
        <v>4</v>
      </c>
      <c r="G17" s="29">
        <f>IF(SUM($G13:$G16)+SUM($Q13:$Q16)&gt;0,SUM(G13:G16),"")</f>
        <v>425</v>
      </c>
      <c r="H17" s="27">
        <f>IF(ISNUMBER($G17),SUM(H13:H16),"")</f>
        <v>1</v>
      </c>
      <c r="I17" s="405"/>
      <c r="K17" s="414">
        <v>19345</v>
      </c>
      <c r="L17" s="415"/>
      <c r="M17" s="26" t="s">
        <v>18</v>
      </c>
      <c r="N17" s="27">
        <f>IF(ISNUMBER($G17),SUM(N13:N16),"")</f>
        <v>272</v>
      </c>
      <c r="O17" s="28">
        <f>IF(ISNUMBER($G17),SUM(O13:O16),"")</f>
        <v>147</v>
      </c>
      <c r="P17" s="28">
        <f>IF(ISNUMBER($G17),SUM(P13:P16),"")</f>
        <v>9</v>
      </c>
      <c r="Q17" s="29">
        <f>IF(SUM($G13:$G16)+SUM($Q13:$Q16)&gt;0,SUM(Q13:Q16),"")</f>
        <v>419</v>
      </c>
      <c r="R17" s="27">
        <f>IF(ISNUMBER($G17),SUM(R13:R16),"")</f>
        <v>1</v>
      </c>
      <c r="S17" s="405"/>
    </row>
    <row r="18" spans="1:19" ht="12.95" customHeight="1">
      <c r="A18" s="410" t="s">
        <v>29</v>
      </c>
      <c r="B18" s="411"/>
      <c r="C18" s="10">
        <v>1</v>
      </c>
      <c r="D18" s="11">
        <v>129</v>
      </c>
      <c r="E18" s="12">
        <v>53</v>
      </c>
      <c r="F18" s="12">
        <v>8</v>
      </c>
      <c r="G18" s="13">
        <f>IF(AND(ISBLANK(D18),ISBLANK(E18)),"",D18+E18)</f>
        <v>182</v>
      </c>
      <c r="H18" s="14">
        <f>IF(OR(ISNUMBER($G18),ISNUMBER($Q18)),(SIGN(N($G18)-N($Q18))+1)/2,"")</f>
        <v>0</v>
      </c>
      <c r="I18" s="15"/>
      <c r="K18" s="410" t="s">
        <v>30</v>
      </c>
      <c r="L18" s="411"/>
      <c r="M18" s="10">
        <v>1</v>
      </c>
      <c r="N18" s="11">
        <v>144</v>
      </c>
      <c r="O18" s="12">
        <v>45</v>
      </c>
      <c r="P18" s="12">
        <v>10</v>
      </c>
      <c r="Q18" s="13">
        <f>IF(AND(ISBLANK(N18),ISBLANK(O18)),"",N18+O18)</f>
        <v>189</v>
      </c>
      <c r="R18" s="14">
        <f>IF(ISNUMBER($H18),1-$H18,"")</f>
        <v>1</v>
      </c>
      <c r="S18" s="15"/>
    </row>
    <row r="19" spans="1:19" ht="12.95" customHeight="1">
      <c r="A19" s="412"/>
      <c r="B19" s="413"/>
      <c r="C19" s="16">
        <v>2</v>
      </c>
      <c r="D19" s="17">
        <v>140</v>
      </c>
      <c r="E19" s="18">
        <v>63</v>
      </c>
      <c r="F19" s="18">
        <v>4</v>
      </c>
      <c r="G19" s="19">
        <f>IF(AND(ISBLANK(D19),ISBLANK(E19)),"",D19+E19)</f>
        <v>203</v>
      </c>
      <c r="H19" s="20">
        <f>IF(OR(ISNUMBER($G19),ISNUMBER($Q19)),(SIGN(N($G19)-N($Q19))+1)/2,"")</f>
        <v>1</v>
      </c>
      <c r="I19" s="15"/>
      <c r="K19" s="412"/>
      <c r="L19" s="413"/>
      <c r="M19" s="16">
        <v>2</v>
      </c>
      <c r="N19" s="17">
        <v>127</v>
      </c>
      <c r="O19" s="18">
        <v>54</v>
      </c>
      <c r="P19" s="18">
        <v>2</v>
      </c>
      <c r="Q19" s="19">
        <f>IF(AND(ISBLANK(N19),ISBLANK(O19)),"",N19+O19)</f>
        <v>181</v>
      </c>
      <c r="R19" s="20">
        <f>IF(ISNUMBER($H19),1-$H19,"")</f>
        <v>0</v>
      </c>
      <c r="S19" s="15"/>
    </row>
    <row r="20" spans="1:19" ht="12.95" customHeight="1">
      <c r="A20" s="406" t="s">
        <v>31</v>
      </c>
      <c r="B20" s="407"/>
      <c r="C20" s="16">
        <v>3</v>
      </c>
      <c r="D20" s="17"/>
      <c r="E20" s="18"/>
      <c r="F20" s="18"/>
      <c r="G20" s="19" t="str">
        <f>IF(AND(ISBLANK(D20),ISBLANK(E20)),"",D20+E20)</f>
        <v/>
      </c>
      <c r="H20" s="20" t="str">
        <f>IF(OR(ISNUMBER($G20),ISNUMBER($Q20)),(SIGN(N($G20)-N($Q20))+1)/2,"")</f>
        <v/>
      </c>
      <c r="I20" s="15"/>
      <c r="K20" s="406" t="s">
        <v>32</v>
      </c>
      <c r="L20" s="407"/>
      <c r="M20" s="16">
        <v>3</v>
      </c>
      <c r="N20" s="17"/>
      <c r="O20" s="18"/>
      <c r="P20" s="18"/>
      <c r="Q20" s="19" t="str">
        <f>IF(AND(ISBLANK(N20),ISBLANK(O20)),"",N20+O20)</f>
        <v/>
      </c>
      <c r="R20" s="20" t="str">
        <f>IF(ISNUMBER($H20),1-$H20,"")</f>
        <v/>
      </c>
      <c r="S20" s="15"/>
    </row>
    <row r="21" spans="1:19" ht="12.95" customHeight="1">
      <c r="A21" s="408"/>
      <c r="B21" s="409"/>
      <c r="C21" s="21">
        <v>4</v>
      </c>
      <c r="D21" s="22"/>
      <c r="E21" s="23"/>
      <c r="F21" s="23"/>
      <c r="G21" s="24" t="str">
        <f>IF(AND(ISBLANK(D21),ISBLANK(E21)),"",D21+E21)</f>
        <v/>
      </c>
      <c r="H21" s="25" t="str">
        <f>IF(OR(ISNUMBER($G21),ISNUMBER($Q21)),(SIGN(N($G21)-N($Q21))+1)/2,"")</f>
        <v/>
      </c>
      <c r="I21" s="404">
        <f>IF(ISNUMBER(H22),(SIGN(1000*($H22-$R22)+$G22-$Q22)+1)/2,"")</f>
        <v>1</v>
      </c>
      <c r="K21" s="408"/>
      <c r="L21" s="409"/>
      <c r="M21" s="21">
        <v>4</v>
      </c>
      <c r="N21" s="22"/>
      <c r="O21" s="23"/>
      <c r="P21" s="23"/>
      <c r="Q21" s="24" t="str">
        <f>IF(AND(ISBLANK(N21),ISBLANK(O21)),"",N21+O21)</f>
        <v/>
      </c>
      <c r="R21" s="25" t="str">
        <f>IF(ISNUMBER($H21),1-$H21,"")</f>
        <v/>
      </c>
      <c r="S21" s="404">
        <f>IF(ISNUMBER($I21),1-$I21,"")</f>
        <v>0</v>
      </c>
    </row>
    <row r="22" spans="1:19" ht="15.95" customHeight="1">
      <c r="A22" s="414">
        <v>13562</v>
      </c>
      <c r="B22" s="415"/>
      <c r="C22" s="26" t="s">
        <v>18</v>
      </c>
      <c r="D22" s="27">
        <f>IF(ISNUMBER($G22),SUM(D18:D21),"")</f>
        <v>269</v>
      </c>
      <c r="E22" s="28">
        <f>IF(ISNUMBER($G22),SUM(E18:E21),"")</f>
        <v>116</v>
      </c>
      <c r="F22" s="28">
        <f>IF(ISNUMBER($G22),SUM(F18:F21),"")</f>
        <v>12</v>
      </c>
      <c r="G22" s="29">
        <f>IF(SUM($G18:$G21)+SUM($Q18:$Q21)&gt;0,SUM(G18:G21),"")</f>
        <v>385</v>
      </c>
      <c r="H22" s="27">
        <f>IF(ISNUMBER($G22),SUM(H18:H21),"")</f>
        <v>1</v>
      </c>
      <c r="I22" s="405"/>
      <c r="K22" s="414">
        <v>23635</v>
      </c>
      <c r="L22" s="415"/>
      <c r="M22" s="26" t="s">
        <v>18</v>
      </c>
      <c r="N22" s="27">
        <f>IF(ISNUMBER($G22),SUM(N18:N21),"")</f>
        <v>271</v>
      </c>
      <c r="O22" s="28">
        <f>IF(ISNUMBER($G22),SUM(O18:O21),"")</f>
        <v>99</v>
      </c>
      <c r="P22" s="28">
        <f>IF(ISNUMBER($G22),SUM(P18:P21),"")</f>
        <v>12</v>
      </c>
      <c r="Q22" s="29">
        <f>IF(SUM($G18:$G21)+SUM($Q18:$Q21)&gt;0,SUM(Q18:Q21),"")</f>
        <v>370</v>
      </c>
      <c r="R22" s="27">
        <f>IF(ISNUMBER($G22),SUM(R18:R21),"")</f>
        <v>1</v>
      </c>
      <c r="S22" s="405"/>
    </row>
    <row r="23" spans="1:19" ht="12.95" customHeight="1">
      <c r="A23" s="410" t="s">
        <v>33</v>
      </c>
      <c r="B23" s="411"/>
      <c r="C23" s="10">
        <v>1</v>
      </c>
      <c r="D23" s="11">
        <v>141</v>
      </c>
      <c r="E23" s="12">
        <v>53</v>
      </c>
      <c r="F23" s="12">
        <v>7</v>
      </c>
      <c r="G23" s="13">
        <f>IF(AND(ISBLANK(D23),ISBLANK(E23)),"",D23+E23)</f>
        <v>194</v>
      </c>
      <c r="H23" s="14">
        <f>IF(OR(ISNUMBER($G23),ISNUMBER($Q23)),(SIGN(N($G23)-N($Q23))+1)/2,"")</f>
        <v>1</v>
      </c>
      <c r="I23" s="15"/>
      <c r="K23" s="410" t="s">
        <v>34</v>
      </c>
      <c r="L23" s="411"/>
      <c r="M23" s="10">
        <v>1</v>
      </c>
      <c r="N23" s="11">
        <v>132</v>
      </c>
      <c r="O23" s="12">
        <v>61</v>
      </c>
      <c r="P23" s="12">
        <v>7</v>
      </c>
      <c r="Q23" s="13">
        <f>IF(AND(ISBLANK(N23),ISBLANK(O23)),"",N23+O23)</f>
        <v>193</v>
      </c>
      <c r="R23" s="14">
        <f>IF(ISNUMBER($H23),1-$H23,"")</f>
        <v>0</v>
      </c>
      <c r="S23" s="15"/>
    </row>
    <row r="24" spans="1:19" ht="12.95" customHeight="1">
      <c r="A24" s="412"/>
      <c r="B24" s="413"/>
      <c r="C24" s="16">
        <v>2</v>
      </c>
      <c r="D24" s="17">
        <v>138</v>
      </c>
      <c r="E24" s="18">
        <v>63</v>
      </c>
      <c r="F24" s="18">
        <v>2</v>
      </c>
      <c r="G24" s="19">
        <f>IF(AND(ISBLANK(D24),ISBLANK(E24)),"",D24+E24)</f>
        <v>201</v>
      </c>
      <c r="H24" s="20">
        <f>IF(OR(ISNUMBER($G24),ISNUMBER($Q24)),(SIGN(N($G24)-N($Q24))+1)/2,"")</f>
        <v>0</v>
      </c>
      <c r="I24" s="15"/>
      <c r="K24" s="412"/>
      <c r="L24" s="413"/>
      <c r="M24" s="16">
        <v>2</v>
      </c>
      <c r="N24" s="17">
        <v>145</v>
      </c>
      <c r="O24" s="18">
        <v>66</v>
      </c>
      <c r="P24" s="18">
        <v>2</v>
      </c>
      <c r="Q24" s="19">
        <f>IF(AND(ISBLANK(N24),ISBLANK(O24)),"",N24+O24)</f>
        <v>211</v>
      </c>
      <c r="R24" s="20">
        <f>IF(ISNUMBER($H24),1-$H24,"")</f>
        <v>1</v>
      </c>
      <c r="S24" s="15"/>
    </row>
    <row r="25" spans="1:19" ht="12.95" customHeight="1">
      <c r="A25" s="406" t="s">
        <v>35</v>
      </c>
      <c r="B25" s="407"/>
      <c r="C25" s="16">
        <v>3</v>
      </c>
      <c r="D25" s="17"/>
      <c r="E25" s="18"/>
      <c r="F25" s="18"/>
      <c r="G25" s="19" t="str">
        <f>IF(AND(ISBLANK(D25),ISBLANK(E25)),"",D25+E25)</f>
        <v/>
      </c>
      <c r="H25" s="20" t="str">
        <f>IF(OR(ISNUMBER($G25),ISNUMBER($Q25)),(SIGN(N($G25)-N($Q25))+1)/2,"")</f>
        <v/>
      </c>
      <c r="I25" s="15"/>
      <c r="K25" s="406" t="s">
        <v>36</v>
      </c>
      <c r="L25" s="407"/>
      <c r="M25" s="16">
        <v>3</v>
      </c>
      <c r="N25" s="17"/>
      <c r="O25" s="18"/>
      <c r="P25" s="18"/>
      <c r="Q25" s="19" t="str">
        <f>IF(AND(ISBLANK(N25),ISBLANK(O25)),"",N25+O25)</f>
        <v/>
      </c>
      <c r="R25" s="20" t="str">
        <f>IF(ISNUMBER($H25),1-$H25,"")</f>
        <v/>
      </c>
      <c r="S25" s="15"/>
    </row>
    <row r="26" spans="1:19" ht="12.95" customHeight="1">
      <c r="A26" s="408"/>
      <c r="B26" s="409"/>
      <c r="C26" s="21">
        <v>4</v>
      </c>
      <c r="D26" s="22"/>
      <c r="E26" s="23"/>
      <c r="F26" s="23"/>
      <c r="G26" s="24" t="str">
        <f>IF(AND(ISBLANK(D26),ISBLANK(E26)),"",D26+E26)</f>
        <v/>
      </c>
      <c r="H26" s="25" t="str">
        <f>IF(OR(ISNUMBER($G26),ISNUMBER($Q26)),(SIGN(N($G26)-N($Q26))+1)/2,"")</f>
        <v/>
      </c>
      <c r="I26" s="404">
        <f>IF(ISNUMBER(H27),(SIGN(1000*($H27-$R27)+$G27-$Q27)+1)/2,"")</f>
        <v>0</v>
      </c>
      <c r="K26" s="408"/>
      <c r="L26" s="409"/>
      <c r="M26" s="21">
        <v>4</v>
      </c>
      <c r="N26" s="22"/>
      <c r="O26" s="23"/>
      <c r="P26" s="23"/>
      <c r="Q26" s="24" t="str">
        <f>IF(AND(ISBLANK(N26),ISBLANK(O26)),"",N26+O26)</f>
        <v/>
      </c>
      <c r="R26" s="25" t="str">
        <f>IF(ISNUMBER($H26),1-$H26,"")</f>
        <v/>
      </c>
      <c r="S26" s="404">
        <f>IF(ISNUMBER($I26),1-$I26,"")</f>
        <v>1</v>
      </c>
    </row>
    <row r="27" spans="1:19" ht="15.95" customHeight="1">
      <c r="A27" s="414">
        <v>19554</v>
      </c>
      <c r="B27" s="415"/>
      <c r="C27" s="26" t="s">
        <v>18</v>
      </c>
      <c r="D27" s="27">
        <f>IF(ISNUMBER($G27),SUM(D23:D26),"")</f>
        <v>279</v>
      </c>
      <c r="E27" s="28">
        <f>IF(ISNUMBER($G27),SUM(E23:E26),"")</f>
        <v>116</v>
      </c>
      <c r="F27" s="28">
        <f>IF(ISNUMBER($G27),SUM(F23:F26),"")</f>
        <v>9</v>
      </c>
      <c r="G27" s="29">
        <f>IF(SUM($G23:$G26)+SUM($Q23:$Q26)&gt;0,SUM(G23:G26),"")</f>
        <v>395</v>
      </c>
      <c r="H27" s="27">
        <f>IF(ISNUMBER($G27),SUM(H23:H26),"")</f>
        <v>1</v>
      </c>
      <c r="I27" s="405"/>
      <c r="K27" s="414">
        <v>23693</v>
      </c>
      <c r="L27" s="415"/>
      <c r="M27" s="26" t="s">
        <v>18</v>
      </c>
      <c r="N27" s="27">
        <f>IF(ISNUMBER($G27),SUM(N23:N26),"")</f>
        <v>277</v>
      </c>
      <c r="O27" s="28">
        <f>IF(ISNUMBER($G27),SUM(O23:O26),"")</f>
        <v>127</v>
      </c>
      <c r="P27" s="28">
        <f>IF(ISNUMBER($G27),SUM(P23:P26),"")</f>
        <v>9</v>
      </c>
      <c r="Q27" s="29">
        <f>IF(SUM($G23:$G26)+SUM($Q23:$Q26)&gt;0,SUM(Q23:Q26),"")</f>
        <v>404</v>
      </c>
      <c r="R27" s="27">
        <f>IF(ISNUMBER($G27),SUM(R23:R26),"")</f>
        <v>1</v>
      </c>
      <c r="S27" s="405"/>
    </row>
    <row r="28" spans="1:19" ht="12.95" customHeight="1">
      <c r="A28" s="410" t="s">
        <v>37</v>
      </c>
      <c r="B28" s="411"/>
      <c r="C28" s="10">
        <v>1</v>
      </c>
      <c r="D28" s="11">
        <v>131</v>
      </c>
      <c r="E28" s="12">
        <v>61</v>
      </c>
      <c r="F28" s="12">
        <v>3</v>
      </c>
      <c r="G28" s="13">
        <f>IF(AND(ISBLANK(D28),ISBLANK(E28)),"",D28+E28)</f>
        <v>192</v>
      </c>
      <c r="H28" s="14">
        <f>IF(OR(ISNUMBER($G28),ISNUMBER($Q28)),(SIGN(N($G28)-N($Q28))+1)/2,"")</f>
        <v>0</v>
      </c>
      <c r="I28" s="15"/>
      <c r="K28" s="410" t="s">
        <v>38</v>
      </c>
      <c r="L28" s="411"/>
      <c r="M28" s="10">
        <v>1</v>
      </c>
      <c r="N28" s="11">
        <v>151</v>
      </c>
      <c r="O28" s="12">
        <v>49</v>
      </c>
      <c r="P28" s="12">
        <v>4</v>
      </c>
      <c r="Q28" s="13">
        <f>IF(AND(ISBLANK(N28),ISBLANK(O28)),"",N28+O28)</f>
        <v>200</v>
      </c>
      <c r="R28" s="14">
        <f>IF(ISNUMBER($H28),1-$H28,"")</f>
        <v>1</v>
      </c>
      <c r="S28" s="15"/>
    </row>
    <row r="29" spans="1:19" ht="12.95" customHeight="1">
      <c r="A29" s="412"/>
      <c r="B29" s="413"/>
      <c r="C29" s="16">
        <v>2</v>
      </c>
      <c r="D29" s="17">
        <v>152</v>
      </c>
      <c r="E29" s="18">
        <v>52</v>
      </c>
      <c r="F29" s="18">
        <v>7</v>
      </c>
      <c r="G29" s="19">
        <f>IF(AND(ISBLANK(D29),ISBLANK(E29)),"",D29+E29)</f>
        <v>204</v>
      </c>
      <c r="H29" s="20">
        <f>IF(OR(ISNUMBER($G29),ISNUMBER($Q29)),(SIGN(N($G29)-N($Q29))+1)/2,"")</f>
        <v>0</v>
      </c>
      <c r="I29" s="15"/>
      <c r="K29" s="412"/>
      <c r="L29" s="413"/>
      <c r="M29" s="16">
        <v>2</v>
      </c>
      <c r="N29" s="17">
        <v>150</v>
      </c>
      <c r="O29" s="18">
        <v>63</v>
      </c>
      <c r="P29" s="18">
        <v>2</v>
      </c>
      <c r="Q29" s="19">
        <f>IF(AND(ISBLANK(N29),ISBLANK(O29)),"",N29+O29)</f>
        <v>213</v>
      </c>
      <c r="R29" s="20">
        <f>IF(ISNUMBER($H29),1-$H29,"")</f>
        <v>1</v>
      </c>
      <c r="S29" s="15"/>
    </row>
    <row r="30" spans="1:19" ht="12.95" customHeight="1">
      <c r="A30" s="406" t="s">
        <v>39</v>
      </c>
      <c r="B30" s="407"/>
      <c r="C30" s="16">
        <v>3</v>
      </c>
      <c r="D30" s="17"/>
      <c r="E30" s="18"/>
      <c r="F30" s="18"/>
      <c r="G30" s="19" t="str">
        <f>IF(AND(ISBLANK(D30),ISBLANK(E30)),"",D30+E30)</f>
        <v/>
      </c>
      <c r="H30" s="20" t="str">
        <f>IF(OR(ISNUMBER($G30),ISNUMBER($Q30)),(SIGN(N($G30)-N($Q30))+1)/2,"")</f>
        <v/>
      </c>
      <c r="I30" s="15"/>
      <c r="K30" s="406" t="s">
        <v>40</v>
      </c>
      <c r="L30" s="407"/>
      <c r="M30" s="16">
        <v>3</v>
      </c>
      <c r="N30" s="17"/>
      <c r="O30" s="18"/>
      <c r="P30" s="18"/>
      <c r="Q30" s="19" t="str">
        <f>IF(AND(ISBLANK(N30),ISBLANK(O30)),"",N30+O30)</f>
        <v/>
      </c>
      <c r="R30" s="20" t="str">
        <f>IF(ISNUMBER($H30),1-$H30,"")</f>
        <v/>
      </c>
      <c r="S30" s="15"/>
    </row>
    <row r="31" spans="1:19" ht="12.95" customHeight="1">
      <c r="A31" s="408"/>
      <c r="B31" s="409"/>
      <c r="C31" s="21">
        <v>4</v>
      </c>
      <c r="D31" s="22"/>
      <c r="E31" s="23"/>
      <c r="F31" s="23"/>
      <c r="G31" s="24" t="str">
        <f>IF(AND(ISBLANK(D31),ISBLANK(E31)),"",D31+E31)</f>
        <v/>
      </c>
      <c r="H31" s="25" t="str">
        <f>IF(OR(ISNUMBER($G31),ISNUMBER($Q31)),(SIGN(N($G31)-N($Q31))+1)/2,"")</f>
        <v/>
      </c>
      <c r="I31" s="404">
        <f>IF(ISNUMBER(H32),(SIGN(1000*($H32-$R32)+$G32-$Q32)+1)/2,"")</f>
        <v>0</v>
      </c>
      <c r="K31" s="408"/>
      <c r="L31" s="409"/>
      <c r="M31" s="21">
        <v>4</v>
      </c>
      <c r="N31" s="22"/>
      <c r="O31" s="23"/>
      <c r="P31" s="23"/>
      <c r="Q31" s="24" t="str">
        <f>IF(AND(ISBLANK(N31),ISBLANK(O31)),"",N31+O31)</f>
        <v/>
      </c>
      <c r="R31" s="25" t="str">
        <f>IF(ISNUMBER($H31),1-$H31,"")</f>
        <v/>
      </c>
      <c r="S31" s="404">
        <f>IF(ISNUMBER($I31),1-$I31,"")</f>
        <v>1</v>
      </c>
    </row>
    <row r="32" spans="1:19" ht="15.95" customHeight="1">
      <c r="A32" s="414">
        <v>15064</v>
      </c>
      <c r="B32" s="415"/>
      <c r="C32" s="26" t="s">
        <v>18</v>
      </c>
      <c r="D32" s="27">
        <f>IF(ISNUMBER($G32),SUM(D28:D31),"")</f>
        <v>283</v>
      </c>
      <c r="E32" s="28">
        <f>IF(ISNUMBER($G32),SUM(E28:E31),"")</f>
        <v>113</v>
      </c>
      <c r="F32" s="28">
        <f>IF(ISNUMBER($G32),SUM(F28:F31),"")</f>
        <v>10</v>
      </c>
      <c r="G32" s="29">
        <f>IF(SUM($G28:$G31)+SUM($Q28:$Q31)&gt;0,SUM(G28:G31),"")</f>
        <v>396</v>
      </c>
      <c r="H32" s="27">
        <f>IF(ISNUMBER($G32),SUM(H28:H31),"")</f>
        <v>0</v>
      </c>
      <c r="I32" s="405"/>
      <c r="K32" s="414">
        <v>2725</v>
      </c>
      <c r="L32" s="415"/>
      <c r="M32" s="26" t="s">
        <v>18</v>
      </c>
      <c r="N32" s="71">
        <f>IF(ISNUMBER($G32),SUM(N28:N31),"")</f>
        <v>301</v>
      </c>
      <c r="O32" s="28">
        <f>IF(ISNUMBER($G32),SUM(O28:O31),"")</f>
        <v>112</v>
      </c>
      <c r="P32" s="28">
        <f>IF(ISNUMBER($G32),SUM(P28:P31),"")</f>
        <v>6</v>
      </c>
      <c r="Q32" s="29">
        <f>IF(SUM($G28:$G31)+SUM($Q28:$Q31)&gt;0,SUM(Q28:Q31),"")</f>
        <v>413</v>
      </c>
      <c r="R32" s="27">
        <f>IF(ISNUMBER($G32),SUM(R28:R31),"")</f>
        <v>2</v>
      </c>
      <c r="S32" s="405"/>
    </row>
    <row r="33" spans="1:19" ht="12.95" customHeight="1">
      <c r="A33" s="410" t="s">
        <v>41</v>
      </c>
      <c r="B33" s="411"/>
      <c r="C33" s="10">
        <v>1</v>
      </c>
      <c r="D33" s="11">
        <v>146</v>
      </c>
      <c r="E33" s="12">
        <v>60</v>
      </c>
      <c r="F33" s="12">
        <v>2</v>
      </c>
      <c r="G33" s="13">
        <f>IF(AND(ISBLANK(D33),ISBLANK(E33)),"",D33+E33)</f>
        <v>206</v>
      </c>
      <c r="H33" s="14">
        <f>IF(OR(ISNUMBER($G33),ISNUMBER($Q33)),(SIGN(N($G33)-N($Q33))+1)/2,"")</f>
        <v>0</v>
      </c>
      <c r="I33" s="15"/>
      <c r="K33" s="410" t="s">
        <v>42</v>
      </c>
      <c r="L33" s="411"/>
      <c r="M33" s="10">
        <v>1</v>
      </c>
      <c r="N33" s="11">
        <v>145</v>
      </c>
      <c r="O33" s="12">
        <v>65</v>
      </c>
      <c r="P33" s="12">
        <v>3</v>
      </c>
      <c r="Q33" s="13">
        <f>IF(AND(ISBLANK(N33),ISBLANK(O33)),"",N33+O33)</f>
        <v>210</v>
      </c>
      <c r="R33" s="14">
        <f>IF(ISNUMBER($H33),1-$H33,"")</f>
        <v>1</v>
      </c>
      <c r="S33" s="15"/>
    </row>
    <row r="34" spans="1:19" ht="12.95" customHeight="1">
      <c r="A34" s="412"/>
      <c r="B34" s="413"/>
      <c r="C34" s="16">
        <v>2</v>
      </c>
      <c r="D34" s="17">
        <v>151</v>
      </c>
      <c r="E34" s="18">
        <v>49</v>
      </c>
      <c r="F34" s="18">
        <v>9</v>
      </c>
      <c r="G34" s="19">
        <f>IF(AND(ISBLANK(D34),ISBLANK(E34)),"",D34+E34)</f>
        <v>200</v>
      </c>
      <c r="H34" s="20">
        <f>IF(OR(ISNUMBER($G34),ISNUMBER($Q34)),(SIGN(N($G34)-N($Q34))+1)/2,"")</f>
        <v>0</v>
      </c>
      <c r="I34" s="15"/>
      <c r="K34" s="412"/>
      <c r="L34" s="413"/>
      <c r="M34" s="16">
        <v>2</v>
      </c>
      <c r="N34" s="17">
        <v>152</v>
      </c>
      <c r="O34" s="18">
        <v>61</v>
      </c>
      <c r="P34" s="18">
        <v>5</v>
      </c>
      <c r="Q34" s="19">
        <f>IF(AND(ISBLANK(N34),ISBLANK(O34)),"",N34+O34)</f>
        <v>213</v>
      </c>
      <c r="R34" s="20">
        <f>IF(ISNUMBER($H34),1-$H34,"")</f>
        <v>1</v>
      </c>
      <c r="S34" s="15"/>
    </row>
    <row r="35" spans="1:19" ht="12.95" customHeight="1">
      <c r="A35" s="406" t="s">
        <v>43</v>
      </c>
      <c r="B35" s="407"/>
      <c r="C35" s="16">
        <v>3</v>
      </c>
      <c r="D35" s="17"/>
      <c r="E35" s="18"/>
      <c r="F35" s="18"/>
      <c r="G35" s="19" t="str">
        <f>IF(AND(ISBLANK(D35),ISBLANK(E35)),"",D35+E35)</f>
        <v/>
      </c>
      <c r="H35" s="20" t="str">
        <f>IF(OR(ISNUMBER($G35),ISNUMBER($Q35)),(SIGN(N($G35)-N($Q35))+1)/2,"")</f>
        <v/>
      </c>
      <c r="I35" s="15"/>
      <c r="K35" s="406" t="s">
        <v>44</v>
      </c>
      <c r="L35" s="407"/>
      <c r="M35" s="16">
        <v>3</v>
      </c>
      <c r="N35" s="17"/>
      <c r="O35" s="18"/>
      <c r="P35" s="18"/>
      <c r="Q35" s="19" t="str">
        <f>IF(AND(ISBLANK(N35),ISBLANK(O35)),"",N35+O35)</f>
        <v/>
      </c>
      <c r="R35" s="20" t="str">
        <f>IF(ISNUMBER($H35),1-$H35,"")</f>
        <v/>
      </c>
      <c r="S35" s="15"/>
    </row>
    <row r="36" spans="1:19" ht="12.95" customHeight="1">
      <c r="A36" s="408"/>
      <c r="B36" s="409"/>
      <c r="C36" s="21">
        <v>4</v>
      </c>
      <c r="D36" s="22"/>
      <c r="E36" s="23"/>
      <c r="F36" s="23"/>
      <c r="G36" s="24" t="str">
        <f>IF(AND(ISBLANK(D36),ISBLANK(E36)),"",D36+E36)</f>
        <v/>
      </c>
      <c r="H36" s="25" t="str">
        <f>IF(OR(ISNUMBER($G36),ISNUMBER($Q36)),(SIGN(N($G36)-N($Q36))+1)/2,"")</f>
        <v/>
      </c>
      <c r="I36" s="404">
        <f>IF(ISNUMBER(H37),(SIGN(1000*($H37-$R37)+$G37-$Q37)+1)/2,"")</f>
        <v>0</v>
      </c>
      <c r="K36" s="408"/>
      <c r="L36" s="409"/>
      <c r="M36" s="21">
        <v>4</v>
      </c>
      <c r="N36" s="22"/>
      <c r="O36" s="23"/>
      <c r="P36" s="23"/>
      <c r="Q36" s="24" t="str">
        <f>IF(AND(ISBLANK(N36),ISBLANK(O36)),"",N36+O36)</f>
        <v/>
      </c>
      <c r="R36" s="25" t="str">
        <f>IF(ISNUMBER($H36),1-$H36,"")</f>
        <v/>
      </c>
      <c r="S36" s="404">
        <f>IF(ISNUMBER($I36),1-$I36,"")</f>
        <v>1</v>
      </c>
    </row>
    <row r="37" spans="1:19" ht="15.95" customHeight="1">
      <c r="A37" s="414">
        <v>23739</v>
      </c>
      <c r="B37" s="415"/>
      <c r="C37" s="26" t="s">
        <v>18</v>
      </c>
      <c r="D37" s="27">
        <f>IF(ISNUMBER($G37),SUM(D33:D36),"")</f>
        <v>297</v>
      </c>
      <c r="E37" s="28">
        <f>IF(ISNUMBER($G37),SUM(E33:E36),"")</f>
        <v>109</v>
      </c>
      <c r="F37" s="28">
        <f>IF(ISNUMBER($G37),SUM(F33:F36),"")</f>
        <v>11</v>
      </c>
      <c r="G37" s="29">
        <f>IF(SUM($G33:$G36)+SUM($Q33:$Q36)&gt;0,SUM(G33:G36),"")</f>
        <v>406</v>
      </c>
      <c r="H37" s="27">
        <f>IF(ISNUMBER($G37),SUM(H33:H36),"")</f>
        <v>0</v>
      </c>
      <c r="I37" s="405"/>
      <c r="K37" s="414">
        <v>10871</v>
      </c>
      <c r="L37" s="415"/>
      <c r="M37" s="26" t="s">
        <v>18</v>
      </c>
      <c r="N37" s="27">
        <f>IF(ISNUMBER($G37),SUM(N33:N36),"")</f>
        <v>297</v>
      </c>
      <c r="O37" s="28">
        <f>IF(ISNUMBER($G37),SUM(O33:O36),"")</f>
        <v>126</v>
      </c>
      <c r="P37" s="28">
        <f>IF(ISNUMBER($G37),SUM(P33:P36),"")</f>
        <v>8</v>
      </c>
      <c r="Q37" s="29">
        <f>IF(SUM($G33:$G36)+SUM($Q33:$Q36)&gt;0,SUM(Q33:Q36),"")</f>
        <v>423</v>
      </c>
      <c r="R37" s="27">
        <f>IF(ISNUMBER($G37),SUM(R33:R36),"")</f>
        <v>2</v>
      </c>
      <c r="S37" s="405"/>
    </row>
    <row r="38" spans="1:19" ht="5.0999999999999996" customHeight="1"/>
    <row r="39" spans="1:19" ht="20.100000000000001" customHeight="1">
      <c r="A39" s="30"/>
      <c r="B39" s="31"/>
      <c r="C39" s="32" t="s">
        <v>45</v>
      </c>
      <c r="D39" s="33">
        <f>IF(ISNUMBER($G39),SUM(D12,D17,D22,D27,D32,D37),"")</f>
        <v>1715</v>
      </c>
      <c r="E39" s="34">
        <f>IF(ISNUMBER($G39),SUM(E12,E17,E22,E27,E32,E37),"")</f>
        <v>696</v>
      </c>
      <c r="F39" s="34">
        <f>IF(ISNUMBER($G39),SUM(F12,F17,F22,F27,F32,F37),"")</f>
        <v>60</v>
      </c>
      <c r="G39" s="35">
        <f>IF(SUM($G$8:$G$37)+SUM($Q$8:$Q$37)&gt;0,SUM(G12,G17,G22,G27,G32,G37),"")</f>
        <v>2411</v>
      </c>
      <c r="H39" s="36">
        <f>IF(SUM($G$8:$G$37)+SUM($Q$8:$Q$37)&gt;0,SUM(H12,H17,H22,H27,H32,H37),"")</f>
        <v>5</v>
      </c>
      <c r="I39" s="37">
        <f>IF(ISNUMBER($G39),(SIGN($G39-$Q39)+1)/IF(COUNT(I$11,I$16,I$21,I$26,I$31,I$36)&gt;3,1,2),"")</f>
        <v>0</v>
      </c>
      <c r="K39" s="30"/>
      <c r="L39" s="31"/>
      <c r="M39" s="32" t="s">
        <v>45</v>
      </c>
      <c r="N39" s="33">
        <f>IF(ISNUMBER($G39),SUM(N12,N17,N22,N27,N32,N37),"")</f>
        <v>1701</v>
      </c>
      <c r="O39" s="34">
        <f>IF(ISNUMBER($G39),SUM(O12,O17,O22,O27,O32,O37),"")</f>
        <v>723</v>
      </c>
      <c r="P39" s="34">
        <f>IF(ISNUMBER($G39),SUM(P12,P17,P22,P27,P32,P37),"")</f>
        <v>60</v>
      </c>
      <c r="Q39" s="35">
        <f>IF(SUM($G$8:$G$37)+SUM($Q$8:$Q$37)&gt;0,SUM(Q12,Q17,Q22,Q27,Q32,Q37),"")</f>
        <v>2424</v>
      </c>
      <c r="R39" s="36">
        <f>IF(SUM($G$8:$G$37)+SUM($Q$8:$Q$37)&gt;0,SUM(R12,R17,R22,R27,R32,R37),"")</f>
        <v>7</v>
      </c>
      <c r="S39" s="37">
        <f>IF(ISNUMBER($I39),IF(COUNT(S$11,S$16,S$21,S$26,S$31,S$36)&gt;3,2,1)-$I39,"")</f>
        <v>2</v>
      </c>
    </row>
    <row r="40" spans="1:19" ht="5.0999999999999996" customHeight="1"/>
    <row r="41" spans="1:19" ht="18" customHeight="1">
      <c r="A41" s="38"/>
      <c r="B41" s="42" t="s">
        <v>46</v>
      </c>
      <c r="C41" s="447" t="s">
        <v>47</v>
      </c>
      <c r="D41" s="447"/>
      <c r="E41" s="447"/>
      <c r="G41" s="437" t="s">
        <v>48</v>
      </c>
      <c r="H41" s="437"/>
      <c r="I41" s="39">
        <f>IF(ISNUMBER(I$39),SUM(I11,I16,I21,I26,I31,I36,I39),"")</f>
        <v>3</v>
      </c>
      <c r="K41" s="38"/>
      <c r="L41" s="42" t="s">
        <v>46</v>
      </c>
      <c r="M41" s="447" t="s">
        <v>49</v>
      </c>
      <c r="N41" s="447"/>
      <c r="O41" s="447"/>
      <c r="Q41" s="437" t="s">
        <v>48</v>
      </c>
      <c r="R41" s="437"/>
      <c r="S41" s="39">
        <f>IF(ISNUMBER(S$39),SUM(S11,S16,S21,S26,S31,S36,S39),"")</f>
        <v>5</v>
      </c>
    </row>
    <row r="42" spans="1:19" ht="18" customHeight="1">
      <c r="A42" s="38"/>
      <c r="B42" s="42" t="s">
        <v>50</v>
      </c>
      <c r="C42" s="448"/>
      <c r="D42" s="448"/>
      <c r="E42" s="448"/>
      <c r="G42" s="41"/>
      <c r="H42" s="41"/>
      <c r="I42" s="41"/>
      <c r="K42" s="38"/>
      <c r="L42" s="42" t="s">
        <v>50</v>
      </c>
      <c r="M42" s="448"/>
      <c r="N42" s="448"/>
      <c r="O42" s="448"/>
      <c r="Q42" s="41"/>
      <c r="R42" s="41"/>
      <c r="S42" s="41"/>
    </row>
    <row r="43" spans="1:19" ht="20.100000000000001" customHeight="1">
      <c r="A43" s="42" t="s">
        <v>51</v>
      </c>
      <c r="B43" s="42" t="s">
        <v>52</v>
      </c>
      <c r="C43" s="449"/>
      <c r="D43" s="449"/>
      <c r="E43" s="449"/>
      <c r="F43" s="449"/>
      <c r="G43" s="449"/>
      <c r="H43" s="449"/>
      <c r="I43" s="42"/>
      <c r="J43" s="42"/>
      <c r="K43" s="42" t="s">
        <v>53</v>
      </c>
      <c r="L43" s="449"/>
      <c r="M43" s="449"/>
      <c r="O43" s="42" t="s">
        <v>50</v>
      </c>
      <c r="P43" s="449"/>
      <c r="Q43" s="449"/>
      <c r="R43" s="449"/>
      <c r="S43" s="449"/>
    </row>
    <row r="44" spans="1:19" ht="9.9499999999999993" customHeight="1">
      <c r="E44" s="38"/>
      <c r="H44" s="38"/>
    </row>
    <row r="45" spans="1:19" ht="30" customHeight="1">
      <c r="A45" s="40" t="str">
        <f>"Technické podmínky utkání:   " &amp; $B$3 &amp; IF(ISBLANK($B$3),""," – ") &amp; $L$3</f>
        <v>Technické podmínky utkání:   AC Sparta Praha B – KK Konstruktiva Praha E</v>
      </c>
    </row>
    <row r="46" spans="1:19" ht="20.100000000000001" customHeight="1">
      <c r="B46" s="2" t="s">
        <v>54</v>
      </c>
      <c r="C46" s="445" t="s">
        <v>55</v>
      </c>
      <c r="D46" s="445"/>
      <c r="I46" s="2" t="s">
        <v>56</v>
      </c>
      <c r="J46" s="445">
        <v>22</v>
      </c>
      <c r="K46" s="445"/>
    </row>
    <row r="47" spans="1:19" ht="20.100000000000001" customHeight="1">
      <c r="B47" s="2" t="s">
        <v>57</v>
      </c>
      <c r="C47" s="446" t="s">
        <v>58</v>
      </c>
      <c r="D47" s="446"/>
      <c r="I47" s="2" t="s">
        <v>59</v>
      </c>
      <c r="J47" s="446">
        <v>6</v>
      </c>
      <c r="K47" s="446"/>
      <c r="P47" s="2" t="s">
        <v>60</v>
      </c>
      <c r="Q47" s="441" t="s">
        <v>61</v>
      </c>
      <c r="R47" s="441"/>
      <c r="S47" s="441"/>
    </row>
    <row r="48" spans="1:19" ht="9.9499999999999993" customHeight="1"/>
    <row r="49" spans="1:19" ht="15" customHeight="1">
      <c r="A49" s="438" t="s">
        <v>62</v>
      </c>
      <c r="B49" s="439"/>
      <c r="C49" s="439"/>
      <c r="D49" s="439"/>
      <c r="E49" s="439"/>
      <c r="F49" s="439"/>
      <c r="G49" s="439"/>
      <c r="H49" s="439"/>
      <c r="I49" s="439"/>
      <c r="J49" s="439"/>
      <c r="K49" s="439"/>
      <c r="L49" s="439"/>
      <c r="M49" s="439"/>
      <c r="N49" s="439"/>
      <c r="O49" s="439"/>
      <c r="P49" s="439"/>
      <c r="Q49" s="439"/>
      <c r="R49" s="439"/>
      <c r="S49" s="440"/>
    </row>
    <row r="50" spans="1:19" ht="81" customHeight="1">
      <c r="A50" s="442"/>
      <c r="B50" s="443"/>
      <c r="C50" s="443"/>
      <c r="D50" s="443"/>
      <c r="E50" s="443"/>
      <c r="F50" s="443"/>
      <c r="G50" s="443"/>
      <c r="H50" s="443"/>
      <c r="I50" s="443"/>
      <c r="J50" s="443"/>
      <c r="K50" s="443"/>
      <c r="L50" s="443"/>
      <c r="M50" s="443"/>
      <c r="N50" s="443"/>
      <c r="O50" s="443"/>
      <c r="P50" s="443"/>
      <c r="Q50" s="443"/>
      <c r="R50" s="443"/>
      <c r="S50" s="444"/>
    </row>
    <row r="51" spans="1:19" ht="5.0999999999999996" customHeight="1"/>
    <row r="52" spans="1:19" ht="15" customHeight="1">
      <c r="A52" s="438" t="s">
        <v>63</v>
      </c>
      <c r="B52" s="439"/>
      <c r="C52" s="439"/>
      <c r="D52" s="439"/>
      <c r="E52" s="439"/>
      <c r="F52" s="439"/>
      <c r="G52" s="439"/>
      <c r="H52" s="439"/>
      <c r="I52" s="439"/>
      <c r="J52" s="439"/>
      <c r="K52" s="439"/>
      <c r="L52" s="439"/>
      <c r="M52" s="439"/>
      <c r="N52" s="439"/>
      <c r="O52" s="439"/>
      <c r="P52" s="439"/>
      <c r="Q52" s="439"/>
      <c r="R52" s="439"/>
      <c r="S52" s="440"/>
    </row>
    <row r="53" spans="1:19" ht="6" customHeight="1">
      <c r="A53" s="43"/>
      <c r="B53" s="44"/>
      <c r="C53" s="44"/>
      <c r="D53" s="44"/>
      <c r="E53" s="44"/>
      <c r="F53" s="44"/>
      <c r="G53" s="44"/>
      <c r="H53" s="44"/>
      <c r="I53" s="44"/>
      <c r="J53" s="44"/>
      <c r="K53" s="44"/>
      <c r="L53" s="44"/>
      <c r="M53" s="44"/>
      <c r="N53" s="44"/>
      <c r="O53" s="44"/>
      <c r="P53" s="44"/>
      <c r="Q53" s="44"/>
      <c r="R53" s="44"/>
      <c r="S53" s="45"/>
    </row>
    <row r="54" spans="1:19" ht="21" customHeight="1">
      <c r="A54" s="61" t="s">
        <v>6</v>
      </c>
      <c r="B54" s="44"/>
      <c r="C54" s="44"/>
      <c r="D54" s="44"/>
      <c r="E54" s="44"/>
      <c r="F54" s="44"/>
      <c r="G54" s="44"/>
      <c r="H54" s="44"/>
      <c r="I54" s="44"/>
      <c r="J54" s="44"/>
      <c r="K54" s="60" t="s">
        <v>8</v>
      </c>
      <c r="L54" s="44"/>
      <c r="M54" s="44"/>
      <c r="N54" s="44"/>
      <c r="O54" s="44"/>
      <c r="P54" s="44"/>
      <c r="Q54" s="44"/>
      <c r="R54" s="44"/>
      <c r="S54" s="45"/>
    </row>
    <row r="55" spans="1:19" ht="21" customHeight="1">
      <c r="A55" s="52"/>
      <c r="B55" s="59" t="s">
        <v>64</v>
      </c>
      <c r="C55" s="46"/>
      <c r="D55" s="47"/>
      <c r="E55" s="59" t="s">
        <v>65</v>
      </c>
      <c r="F55" s="46"/>
      <c r="G55" s="46"/>
      <c r="H55" s="46"/>
      <c r="I55" s="47"/>
      <c r="J55" s="44"/>
      <c r="K55" s="54"/>
      <c r="L55" s="59" t="s">
        <v>64</v>
      </c>
      <c r="M55" s="46"/>
      <c r="N55" s="47"/>
      <c r="O55" s="59" t="s">
        <v>65</v>
      </c>
      <c r="P55" s="46"/>
      <c r="Q55" s="46"/>
      <c r="R55" s="46"/>
      <c r="S55" s="57"/>
    </row>
    <row r="56" spans="1:19" ht="21" customHeight="1">
      <c r="A56" s="53" t="s">
        <v>66</v>
      </c>
      <c r="B56" s="48" t="s">
        <v>67</v>
      </c>
      <c r="C56" s="49"/>
      <c r="D56" s="50" t="s">
        <v>68</v>
      </c>
      <c r="E56" s="48" t="s">
        <v>67</v>
      </c>
      <c r="F56" s="51"/>
      <c r="G56" s="51"/>
      <c r="H56" s="55"/>
      <c r="I56" s="50" t="s">
        <v>68</v>
      </c>
      <c r="J56" s="44"/>
      <c r="K56" s="56" t="s">
        <v>66</v>
      </c>
      <c r="L56" s="48" t="s">
        <v>67</v>
      </c>
      <c r="M56" s="49"/>
      <c r="N56" s="50" t="s">
        <v>68</v>
      </c>
      <c r="O56" s="48" t="s">
        <v>67</v>
      </c>
      <c r="P56" s="51"/>
      <c r="Q56" s="51"/>
      <c r="R56" s="55"/>
      <c r="S56" s="58" t="s">
        <v>68</v>
      </c>
    </row>
    <row r="57" spans="1:19" ht="21" customHeight="1">
      <c r="A57" s="67"/>
      <c r="B57" s="451"/>
      <c r="C57" s="452"/>
      <c r="D57" s="68"/>
      <c r="E57" s="451"/>
      <c r="F57" s="453"/>
      <c r="G57" s="453"/>
      <c r="H57" s="452"/>
      <c r="I57" s="68"/>
      <c r="J57" s="44"/>
      <c r="K57" s="69"/>
      <c r="L57" s="451"/>
      <c r="M57" s="452"/>
      <c r="N57" s="68"/>
      <c r="O57" s="451"/>
      <c r="P57" s="453"/>
      <c r="Q57" s="453"/>
      <c r="R57" s="452"/>
      <c r="S57" s="70"/>
    </row>
    <row r="58" spans="1:19" ht="21" customHeight="1">
      <c r="A58" s="67"/>
      <c r="B58" s="451"/>
      <c r="C58" s="452"/>
      <c r="D58" s="68"/>
      <c r="E58" s="451"/>
      <c r="F58" s="453"/>
      <c r="G58" s="453"/>
      <c r="H58" s="452"/>
      <c r="I58" s="68"/>
      <c r="J58" s="44"/>
      <c r="K58" s="69"/>
      <c r="L58" s="451"/>
      <c r="M58" s="452"/>
      <c r="N58" s="68"/>
      <c r="O58" s="451"/>
      <c r="P58" s="453"/>
      <c r="Q58" s="453"/>
      <c r="R58" s="452"/>
      <c r="S58" s="70"/>
    </row>
    <row r="59" spans="1:19" ht="12" customHeight="1">
      <c r="A59" s="62"/>
      <c r="B59" s="63"/>
      <c r="C59" s="63"/>
      <c r="D59" s="63"/>
      <c r="E59" s="63"/>
      <c r="F59" s="63"/>
      <c r="G59" s="63"/>
      <c r="H59" s="63"/>
      <c r="I59" s="63"/>
      <c r="J59" s="63"/>
      <c r="K59" s="63"/>
      <c r="L59" s="63"/>
      <c r="M59" s="63"/>
      <c r="N59" s="63"/>
      <c r="O59" s="63"/>
      <c r="P59" s="63"/>
      <c r="Q59" s="63"/>
      <c r="R59" s="63"/>
      <c r="S59" s="64"/>
    </row>
    <row r="60" spans="1:19" ht="5.0999999999999996" customHeight="1"/>
    <row r="61" spans="1:19" ht="15" customHeight="1">
      <c r="A61" s="438" t="s">
        <v>69</v>
      </c>
      <c r="B61" s="439"/>
      <c r="C61" s="439"/>
      <c r="D61" s="439"/>
      <c r="E61" s="439"/>
      <c r="F61" s="439"/>
      <c r="G61" s="439"/>
      <c r="H61" s="439"/>
      <c r="I61" s="439"/>
      <c r="J61" s="439"/>
      <c r="K61" s="439"/>
      <c r="L61" s="439"/>
      <c r="M61" s="439"/>
      <c r="N61" s="439"/>
      <c r="O61" s="439"/>
      <c r="P61" s="439"/>
      <c r="Q61" s="439"/>
      <c r="R61" s="439"/>
      <c r="S61" s="440"/>
    </row>
    <row r="62" spans="1:19" ht="81" customHeight="1">
      <c r="A62" s="442"/>
      <c r="B62" s="443"/>
      <c r="C62" s="443"/>
      <c r="D62" s="443"/>
      <c r="E62" s="443"/>
      <c r="F62" s="443"/>
      <c r="G62" s="443"/>
      <c r="H62" s="443"/>
      <c r="I62" s="443"/>
      <c r="J62" s="443"/>
      <c r="K62" s="443"/>
      <c r="L62" s="443"/>
      <c r="M62" s="443"/>
      <c r="N62" s="443"/>
      <c r="O62" s="443"/>
      <c r="P62" s="443"/>
      <c r="Q62" s="443"/>
      <c r="R62" s="443"/>
      <c r="S62" s="444"/>
    </row>
    <row r="63" spans="1:19" ht="5.0999999999999996" customHeight="1"/>
    <row r="64" spans="1:19" ht="15" customHeight="1">
      <c r="A64" s="438" t="s">
        <v>70</v>
      </c>
      <c r="B64" s="439"/>
      <c r="C64" s="439"/>
      <c r="D64" s="439"/>
      <c r="E64" s="439"/>
      <c r="F64" s="439"/>
      <c r="G64" s="439"/>
      <c r="H64" s="439"/>
      <c r="I64" s="439"/>
      <c r="J64" s="439"/>
      <c r="K64" s="439"/>
      <c r="L64" s="439"/>
      <c r="M64" s="439"/>
      <c r="N64" s="439"/>
      <c r="O64" s="439"/>
      <c r="P64" s="439"/>
      <c r="Q64" s="439"/>
      <c r="R64" s="439"/>
      <c r="S64" s="440"/>
    </row>
    <row r="65" spans="1:19" ht="81" customHeight="1">
      <c r="A65" s="442"/>
      <c r="B65" s="443"/>
      <c r="C65" s="443"/>
      <c r="D65" s="443"/>
      <c r="E65" s="443"/>
      <c r="F65" s="443"/>
      <c r="G65" s="443"/>
      <c r="H65" s="443"/>
      <c r="I65" s="443"/>
      <c r="J65" s="443"/>
      <c r="K65" s="443"/>
      <c r="L65" s="443"/>
      <c r="M65" s="443"/>
      <c r="N65" s="443"/>
      <c r="O65" s="443"/>
      <c r="P65" s="443"/>
      <c r="Q65" s="443"/>
      <c r="R65" s="443"/>
      <c r="S65" s="444"/>
    </row>
    <row r="66" spans="1:19" ht="30" customHeight="1">
      <c r="A66" s="65"/>
      <c r="B66" s="66" t="s">
        <v>71</v>
      </c>
      <c r="C66" s="450" t="s">
        <v>72</v>
      </c>
      <c r="D66" s="450"/>
      <c r="E66" s="450"/>
      <c r="F66" s="450"/>
      <c r="G66" s="450"/>
      <c r="H66" s="450"/>
    </row>
  </sheetData>
  <sheetProtection password="FC6B" sheet="1" objects="1" scenarios="1" formatCells="0" formatColumns="0" formatRows="0" insertColumns="0" insertRows="0" insertHyperlinks="0" deleteColumns="0" deleteRows="0" sort="0" autoFilter="0" pivotTables="0"/>
  <mergeCells count="95">
    <mergeCell ref="B57:C57"/>
    <mergeCell ref="B58:C58"/>
    <mergeCell ref="P43:S43"/>
    <mergeCell ref="L57:M57"/>
    <mergeCell ref="L58:M58"/>
    <mergeCell ref="E57:H57"/>
    <mergeCell ref="E58:H58"/>
    <mergeCell ref="O57:R57"/>
    <mergeCell ref="O58:R58"/>
    <mergeCell ref="C46:D46"/>
    <mergeCell ref="C66:H66"/>
    <mergeCell ref="A61:S61"/>
    <mergeCell ref="A62:S62"/>
    <mergeCell ref="A64:S64"/>
    <mergeCell ref="A65:S65"/>
    <mergeCell ref="A6:B6"/>
    <mergeCell ref="Q41:R41"/>
    <mergeCell ref="A52:S52"/>
    <mergeCell ref="Q47:S47"/>
    <mergeCell ref="A49:S49"/>
    <mergeCell ref="A50:S50"/>
    <mergeCell ref="J46:K46"/>
    <mergeCell ref="C47:D47"/>
    <mergeCell ref="J47:K47"/>
    <mergeCell ref="G41:H41"/>
    <mergeCell ref="C41:E41"/>
    <mergeCell ref="C42:E42"/>
    <mergeCell ref="C43:H43"/>
    <mergeCell ref="L43:M43"/>
    <mergeCell ref="M42:O42"/>
    <mergeCell ref="M41:O41"/>
    <mergeCell ref="A30:B31"/>
    <mergeCell ref="A32:B32"/>
    <mergeCell ref="I31:I32"/>
    <mergeCell ref="K23:L24"/>
    <mergeCell ref="K28:L29"/>
    <mergeCell ref="K30:L31"/>
    <mergeCell ref="K32:L32"/>
    <mergeCell ref="K27:L27"/>
    <mergeCell ref="A27:B27"/>
    <mergeCell ref="A28:B29"/>
    <mergeCell ref="L1:N1"/>
    <mergeCell ref="O1:P1"/>
    <mergeCell ref="Q1:S1"/>
    <mergeCell ref="B3:I3"/>
    <mergeCell ref="B1:C2"/>
    <mergeCell ref="D1:I1"/>
    <mergeCell ref="K8:L9"/>
    <mergeCell ref="A22:B22"/>
    <mergeCell ref="A23:B24"/>
    <mergeCell ref="A25:B26"/>
    <mergeCell ref="L3:S3"/>
    <mergeCell ref="I11:I12"/>
    <mergeCell ref="R5:S5"/>
    <mergeCell ref="K10:L11"/>
    <mergeCell ref="M5:M6"/>
    <mergeCell ref="K5:L5"/>
    <mergeCell ref="K6:L6"/>
    <mergeCell ref="H5:I5"/>
    <mergeCell ref="A8:B9"/>
    <mergeCell ref="C5:C6"/>
    <mergeCell ref="D5:G5"/>
    <mergeCell ref="A5:B5"/>
    <mergeCell ref="A33:B34"/>
    <mergeCell ref="A35:B36"/>
    <mergeCell ref="A37:B37"/>
    <mergeCell ref="N5:Q5"/>
    <mergeCell ref="K12:L12"/>
    <mergeCell ref="K17:L17"/>
    <mergeCell ref="A17:B17"/>
    <mergeCell ref="A18:B19"/>
    <mergeCell ref="A20:B21"/>
    <mergeCell ref="I16:I17"/>
    <mergeCell ref="I21:I22"/>
    <mergeCell ref="K13:L14"/>
    <mergeCell ref="A10:B11"/>
    <mergeCell ref="A12:B12"/>
    <mergeCell ref="A13:B14"/>
    <mergeCell ref="I26:I27"/>
    <mergeCell ref="I36:I37"/>
    <mergeCell ref="S11:S12"/>
    <mergeCell ref="A15:B16"/>
    <mergeCell ref="S16:S17"/>
    <mergeCell ref="S36:S37"/>
    <mergeCell ref="K33:L34"/>
    <mergeCell ref="S26:S27"/>
    <mergeCell ref="S31:S32"/>
    <mergeCell ref="K25:L26"/>
    <mergeCell ref="K35:L36"/>
    <mergeCell ref="K37:L37"/>
    <mergeCell ref="S21:S22"/>
    <mergeCell ref="K18:L19"/>
    <mergeCell ref="K20:L21"/>
    <mergeCell ref="K22:L22"/>
    <mergeCell ref="K15:L16"/>
  </mergeCells>
  <dataValidations count="183">
    <dataValidation type="whole" allowBlank="1" showInputMessage="1" showErrorMessage="1" errorTitle="Chybná hodnota" error="Zadaná hodnota musí být celé nezáporné číslo menší nebo rovno 225." sqref="D8">
      <formula1>0</formula1>
      <formula2>225</formula2>
    </dataValidation>
    <dataValidation type="whole" allowBlank="1" showInputMessage="1" showErrorMessage="1" errorTitle="Chybná hodnota" error="Zadaná hodnota musí být celé nezáporné číslo menší nebo rovno 225." sqref="D9">
      <formula1>0</formula1>
      <formula2>225</formula2>
    </dataValidation>
    <dataValidation type="whole" allowBlank="1" showInputMessage="1" showErrorMessage="1" errorTitle="Chybná hodnota" error="Zadaná hodnota musí být celé nezáporné číslo menší nebo rovno 225." sqref="D10">
      <formula1>0</formula1>
      <formula2>225</formula2>
    </dataValidation>
    <dataValidation type="whole" allowBlank="1" showInputMessage="1" showErrorMessage="1" errorTitle="Chybná hodnota" error="Zadaná hodnota musí být celé nezáporné číslo menší nebo rovno 225." sqref="D11">
      <formula1>0</formula1>
      <formula2>225</formula2>
    </dataValidation>
    <dataValidation type="whole" allowBlank="1" showInputMessage="1" showErrorMessage="1" errorTitle="Chybná hodnota" error="Zadaná hodnota musí být celé nezáporné číslo menší nebo rovno 225." sqref="E8">
      <formula1>0</formula1>
      <formula2>225</formula2>
    </dataValidation>
    <dataValidation type="whole" allowBlank="1" showInputMessage="1" showErrorMessage="1" errorTitle="Chybná hodnota" error="Zadaná hodnota musí být celé nezáporné číslo menší nebo rovno 225." sqref="E9">
      <formula1>0</formula1>
      <formula2>225</formula2>
    </dataValidation>
    <dataValidation type="whole" allowBlank="1" showInputMessage="1" showErrorMessage="1" errorTitle="Chybná hodnota" error="Zadaná hodnota musí být celé nezáporné číslo menší nebo rovno 225." sqref="E10">
      <formula1>0</formula1>
      <formula2>225</formula2>
    </dataValidation>
    <dataValidation type="whole" allowBlank="1" showInputMessage="1" showErrorMessage="1" errorTitle="Chybná hodnota" error="Zadaná hodnota musí být celé nezáporné číslo menší nebo rovno 225." sqref="E11">
      <formula1>0</formula1>
      <formula2>225</formula2>
    </dataValidation>
    <dataValidation type="whole" allowBlank="1" showInputMessage="1" showErrorMessage="1" errorTitle="Chybná hodnota" error="Zadaná hodnota musí být celé nezáporné číslo menší nebo rovno 225." sqref="D13">
      <formula1>0</formula1>
      <formula2>225</formula2>
    </dataValidation>
    <dataValidation type="whole" allowBlank="1" showInputMessage="1" showErrorMessage="1" errorTitle="Chybná hodnota" error="Zadaná hodnota musí být celé nezáporné číslo menší nebo rovno 225." sqref="D14">
      <formula1>0</formula1>
      <formula2>225</formula2>
    </dataValidation>
    <dataValidation type="whole" allowBlank="1" showInputMessage="1" showErrorMessage="1" errorTitle="Chybná hodnota" error="Zadaná hodnota musí být celé nezáporné číslo menší nebo rovno 225." sqref="D15">
      <formula1>0</formula1>
      <formula2>225</formula2>
    </dataValidation>
    <dataValidation type="whole" allowBlank="1" showInputMessage="1" showErrorMessage="1" errorTitle="Chybná hodnota" error="Zadaná hodnota musí být celé nezáporné číslo menší nebo rovno 225." sqref="D16">
      <formula1>0</formula1>
      <formula2>225</formula2>
    </dataValidation>
    <dataValidation type="whole" allowBlank="1" showInputMessage="1" showErrorMessage="1" errorTitle="Chybná hodnota" error="Zadaná hodnota musí být celé nezáporné číslo menší nebo rovno 225." sqref="E13">
      <formula1>0</formula1>
      <formula2>225</formula2>
    </dataValidation>
    <dataValidation type="whole" allowBlank="1" showInputMessage="1" showErrorMessage="1" errorTitle="Chybná hodnota" error="Zadaná hodnota musí být celé nezáporné číslo menší nebo rovno 225." sqref="E14">
      <formula1>0</formula1>
      <formula2>225</formula2>
    </dataValidation>
    <dataValidation type="whole" allowBlank="1" showInputMessage="1" showErrorMessage="1" errorTitle="Chybná hodnota" error="Zadaná hodnota musí být celé nezáporné číslo menší nebo rovno 225." sqref="E15">
      <formula1>0</formula1>
      <formula2>225</formula2>
    </dataValidation>
    <dataValidation type="whole" allowBlank="1" showInputMessage="1" showErrorMessage="1" errorTitle="Chybná hodnota" error="Zadaná hodnota musí být celé nezáporné číslo menší nebo rovno 225." sqref="E16">
      <formula1>0</formula1>
      <formula2>225</formula2>
    </dataValidation>
    <dataValidation type="whole" allowBlank="1" showInputMessage="1" showErrorMessage="1" errorTitle="Chybná hodnota" error="Zadaná hodnota musí být celé nezáporné číslo menší nebo rovno 225." sqref="D18">
      <formula1>0</formula1>
      <formula2>225</formula2>
    </dataValidation>
    <dataValidation type="whole" allowBlank="1" showInputMessage="1" showErrorMessage="1" errorTitle="Chybná hodnota" error="Zadaná hodnota musí být celé nezáporné číslo menší nebo rovno 225." sqref="D19">
      <formula1>0</formula1>
      <formula2>225</formula2>
    </dataValidation>
    <dataValidation type="whole" allowBlank="1" showInputMessage="1" showErrorMessage="1" errorTitle="Chybná hodnota" error="Zadaná hodnota musí být celé nezáporné číslo menší nebo rovno 225." sqref="D20">
      <formula1>0</formula1>
      <formula2>225</formula2>
    </dataValidation>
    <dataValidation type="whole" allowBlank="1" showInputMessage="1" showErrorMessage="1" errorTitle="Chybná hodnota" error="Zadaná hodnota musí být celé nezáporné číslo menší nebo rovno 225." sqref="D21">
      <formula1>0</formula1>
      <formula2>225</formula2>
    </dataValidation>
    <dataValidation type="whole" allowBlank="1" showInputMessage="1" showErrorMessage="1" errorTitle="Chybná hodnota" error="Zadaná hodnota musí být celé nezáporné číslo menší nebo rovno 225." sqref="E18">
      <formula1>0</formula1>
      <formula2>225</formula2>
    </dataValidation>
    <dataValidation type="whole" allowBlank="1" showInputMessage="1" showErrorMessage="1" errorTitle="Chybná hodnota" error="Zadaná hodnota musí být celé nezáporné číslo menší nebo rovno 225." sqref="E19">
      <formula1>0</formula1>
      <formula2>225</formula2>
    </dataValidation>
    <dataValidation type="whole" allowBlank="1" showInputMessage="1" showErrorMessage="1" errorTitle="Chybná hodnota" error="Zadaná hodnota musí být celé nezáporné číslo menší nebo rovno 225." sqref="E20">
      <formula1>0</formula1>
      <formula2>225</formula2>
    </dataValidation>
    <dataValidation type="whole" allowBlank="1" showInputMessage="1" showErrorMessage="1" errorTitle="Chybná hodnota" error="Zadaná hodnota musí být celé nezáporné číslo menší nebo rovno 225." sqref="E21">
      <formula1>0</formula1>
      <formula2>225</formula2>
    </dataValidation>
    <dataValidation type="whole" allowBlank="1" showInputMessage="1" showErrorMessage="1" errorTitle="Chybná hodnota" error="Zadaná hodnota musí být celé nezáporné číslo menší nebo rovno 225." sqref="D23">
      <formula1>0</formula1>
      <formula2>225</formula2>
    </dataValidation>
    <dataValidation type="whole" allowBlank="1" showInputMessage="1" showErrorMessage="1" errorTitle="Chybná hodnota" error="Zadaná hodnota musí být celé nezáporné číslo menší nebo rovno 225." sqref="D24">
      <formula1>0</formula1>
      <formula2>225</formula2>
    </dataValidation>
    <dataValidation type="whole" allowBlank="1" showInputMessage="1" showErrorMessage="1" errorTitle="Chybná hodnota" error="Zadaná hodnota musí být celé nezáporné číslo menší nebo rovno 225." sqref="D25">
      <formula1>0</formula1>
      <formula2>225</formula2>
    </dataValidation>
    <dataValidation type="whole" allowBlank="1" showInputMessage="1" showErrorMessage="1" errorTitle="Chybná hodnota" error="Zadaná hodnota musí být celé nezáporné číslo menší nebo rovno 225." sqref="D26">
      <formula1>0</formula1>
      <formula2>225</formula2>
    </dataValidation>
    <dataValidation type="whole" allowBlank="1" showInputMessage="1" showErrorMessage="1" errorTitle="Chybná hodnota" error="Zadaná hodnota musí být celé nezáporné číslo menší nebo rovno 225." sqref="E23">
      <formula1>0</formula1>
      <formula2>225</formula2>
    </dataValidation>
    <dataValidation type="whole" allowBlank="1" showInputMessage="1" showErrorMessage="1" errorTitle="Chybná hodnota" error="Zadaná hodnota musí být celé nezáporné číslo menší nebo rovno 225." sqref="E24">
      <formula1>0</formula1>
      <formula2>225</formula2>
    </dataValidation>
    <dataValidation type="whole" allowBlank="1" showInputMessage="1" showErrorMessage="1" errorTitle="Chybná hodnota" error="Zadaná hodnota musí být celé nezáporné číslo menší nebo rovno 225." sqref="E25">
      <formula1>0</formula1>
      <formula2>225</formula2>
    </dataValidation>
    <dataValidation type="whole" allowBlank="1" showInputMessage="1" showErrorMessage="1" errorTitle="Chybná hodnota" error="Zadaná hodnota musí být celé nezáporné číslo menší nebo rovno 225." sqref="E26">
      <formula1>0</formula1>
      <formula2>225</formula2>
    </dataValidation>
    <dataValidation type="whole" allowBlank="1" showInputMessage="1" showErrorMessage="1" errorTitle="Chybná hodnota" error="Zadaná hodnota musí být celé nezáporné číslo menší nebo rovno 225." sqref="D28">
      <formula1>0</formula1>
      <formula2>225</formula2>
    </dataValidation>
    <dataValidation type="whole" allowBlank="1" showInputMessage="1" showErrorMessage="1" errorTitle="Chybná hodnota" error="Zadaná hodnota musí být celé nezáporné číslo menší nebo rovno 225." sqref="D29">
      <formula1>0</formula1>
      <formula2>225</formula2>
    </dataValidation>
    <dataValidation type="whole" allowBlank="1" showInputMessage="1" showErrorMessage="1" errorTitle="Chybná hodnota" error="Zadaná hodnota musí být celé nezáporné číslo menší nebo rovno 225." sqref="D30">
      <formula1>0</formula1>
      <formula2>225</formula2>
    </dataValidation>
    <dataValidation type="whole" allowBlank="1" showInputMessage="1" showErrorMessage="1" errorTitle="Chybná hodnota" error="Zadaná hodnota musí být celé nezáporné číslo menší nebo rovno 225." sqref="D31">
      <formula1>0</formula1>
      <formula2>225</formula2>
    </dataValidation>
    <dataValidation type="whole" allowBlank="1" showInputMessage="1" showErrorMessage="1" errorTitle="Chybná hodnota" error="Zadaná hodnota musí být celé nezáporné číslo menší nebo rovno 225." sqref="E28">
      <formula1>0</formula1>
      <formula2>225</formula2>
    </dataValidation>
    <dataValidation type="whole" allowBlank="1" showInputMessage="1" showErrorMessage="1" errorTitle="Chybná hodnota" error="Zadaná hodnota musí být celé nezáporné číslo menší nebo rovno 225." sqref="E29">
      <formula1>0</formula1>
      <formula2>225</formula2>
    </dataValidation>
    <dataValidation type="whole" allowBlank="1" showInputMessage="1" showErrorMessage="1" errorTitle="Chybná hodnota" error="Zadaná hodnota musí být celé nezáporné číslo menší nebo rovno 225." sqref="E30">
      <formula1>0</formula1>
      <formula2>225</formula2>
    </dataValidation>
    <dataValidation type="whole" allowBlank="1" showInputMessage="1" showErrorMessage="1" errorTitle="Chybná hodnota" error="Zadaná hodnota musí být celé nezáporné číslo menší nebo rovno 225." sqref="E31">
      <formula1>0</formula1>
      <formula2>225</formula2>
    </dataValidation>
    <dataValidation type="whole" allowBlank="1" showInputMessage="1" showErrorMessage="1" errorTitle="Chybná hodnota" error="Zadaná hodnota musí být celé nezáporné číslo menší nebo rovno 225." sqref="D33">
      <formula1>0</formula1>
      <formula2>225</formula2>
    </dataValidation>
    <dataValidation type="whole" allowBlank="1" showInputMessage="1" showErrorMessage="1" errorTitle="Chybná hodnota" error="Zadaná hodnota musí být celé nezáporné číslo menší nebo rovno 225." sqref="D34">
      <formula1>0</formula1>
      <formula2>225</formula2>
    </dataValidation>
    <dataValidation type="whole" allowBlank="1" showInputMessage="1" showErrorMessage="1" errorTitle="Chybná hodnota" error="Zadaná hodnota musí být celé nezáporné číslo menší nebo rovno 225." sqref="D35">
      <formula1>0</formula1>
      <formula2>225</formula2>
    </dataValidation>
    <dataValidation type="whole" allowBlank="1" showInputMessage="1" showErrorMessage="1" errorTitle="Chybná hodnota" error="Zadaná hodnota musí být celé nezáporné číslo menší nebo rovno 225." sqref="D36">
      <formula1>0</formula1>
      <formula2>225</formula2>
    </dataValidation>
    <dataValidation type="whole" allowBlank="1" showInputMessage="1" showErrorMessage="1" errorTitle="Chybná hodnota" error="Zadaná hodnota musí být celé nezáporné číslo menší nebo rovno 225." sqref="E33">
      <formula1>0</formula1>
      <formula2>225</formula2>
    </dataValidation>
    <dataValidation type="whole" allowBlank="1" showInputMessage="1" showErrorMessage="1" errorTitle="Chybná hodnota" error="Zadaná hodnota musí být celé nezáporné číslo menší nebo rovno 225." sqref="E34">
      <formula1>0</formula1>
      <formula2>225</formula2>
    </dataValidation>
    <dataValidation type="whole" allowBlank="1" showInputMessage="1" showErrorMessage="1" errorTitle="Chybná hodnota" error="Zadaná hodnota musí být celé nezáporné číslo menší nebo rovno 225." sqref="E35">
      <formula1>0</formula1>
      <formula2>225</formula2>
    </dataValidation>
    <dataValidation type="whole" allowBlank="1" showInputMessage="1" showErrorMessage="1" errorTitle="Chybná hodnota" error="Zadaná hodnota musí být celé nezáporné číslo menší nebo rovno 225." sqref="E36">
      <formula1>0</formula1>
      <formula2>225</formula2>
    </dataValidation>
    <dataValidation type="whole" allowBlank="1" showInputMessage="1" showErrorMessage="1" errorTitle="Chybná hodnota" error="Zadaná hodnota musí být celé nezáporné číslo menší nebo rovno 225." sqref="N8">
      <formula1>0</formula1>
      <formula2>225</formula2>
    </dataValidation>
    <dataValidation type="whole" allowBlank="1" showInputMessage="1" showErrorMessage="1" errorTitle="Chybná hodnota" error="Zadaná hodnota musí být celé nezáporné číslo menší nebo rovno 225." sqref="N9">
      <formula1>0</formula1>
      <formula2>225</formula2>
    </dataValidation>
    <dataValidation type="whole" allowBlank="1" showInputMessage="1" showErrorMessage="1" errorTitle="Chybná hodnota" error="Zadaná hodnota musí být celé nezáporné číslo menší nebo rovno 225." sqref="N10">
      <formula1>0</formula1>
      <formula2>225</formula2>
    </dataValidation>
    <dataValidation type="whole" allowBlank="1" showInputMessage="1" showErrorMessage="1" errorTitle="Chybná hodnota" error="Zadaná hodnota musí být celé nezáporné číslo menší nebo rovno 225." sqref="N11">
      <formula1>0</formula1>
      <formula2>225</formula2>
    </dataValidation>
    <dataValidation type="whole" allowBlank="1" showInputMessage="1" showErrorMessage="1" errorTitle="Chybná hodnota" error="Zadaná hodnota musí být celé nezáporné číslo menší nebo rovno 225." sqref="O8">
      <formula1>0</formula1>
      <formula2>225</formula2>
    </dataValidation>
    <dataValidation type="whole" allowBlank="1" showInputMessage="1" showErrorMessage="1" errorTitle="Chybná hodnota" error="Zadaná hodnota musí být celé nezáporné číslo menší nebo rovno 225." sqref="O9">
      <formula1>0</formula1>
      <formula2>225</formula2>
    </dataValidation>
    <dataValidation type="whole" allowBlank="1" showInputMessage="1" showErrorMessage="1" errorTitle="Chybná hodnota" error="Zadaná hodnota musí být celé nezáporné číslo menší nebo rovno 225." sqref="O10">
      <formula1>0</formula1>
      <formula2>225</formula2>
    </dataValidation>
    <dataValidation type="whole" allowBlank="1" showInputMessage="1" showErrorMessage="1" errorTitle="Chybná hodnota" error="Zadaná hodnota musí být celé nezáporné číslo menší nebo rovno 225." sqref="O11">
      <formula1>0</formula1>
      <formula2>225</formula2>
    </dataValidation>
    <dataValidation type="whole" allowBlank="1" showInputMessage="1" showErrorMessage="1" errorTitle="Chybná hodnota" error="Zadaná hodnota musí být celé nezáporné číslo menší nebo rovno 225." sqref="N13">
      <formula1>0</formula1>
      <formula2>225</formula2>
    </dataValidation>
    <dataValidation type="whole" allowBlank="1" showInputMessage="1" showErrorMessage="1" errorTitle="Chybná hodnota" error="Zadaná hodnota musí být celé nezáporné číslo menší nebo rovno 225." sqref="N14">
      <formula1>0</formula1>
      <formula2>225</formula2>
    </dataValidation>
    <dataValidation type="whole" allowBlank="1" showInputMessage="1" showErrorMessage="1" errorTitle="Chybná hodnota" error="Zadaná hodnota musí být celé nezáporné číslo menší nebo rovno 225." sqref="N15">
      <formula1>0</formula1>
      <formula2>225</formula2>
    </dataValidation>
    <dataValidation type="whole" allowBlank="1" showInputMessage="1" showErrorMessage="1" errorTitle="Chybná hodnota" error="Zadaná hodnota musí být celé nezáporné číslo menší nebo rovno 225." sqref="N16">
      <formula1>0</formula1>
      <formula2>225</formula2>
    </dataValidation>
    <dataValidation type="whole" allowBlank="1" showInputMessage="1" showErrorMessage="1" errorTitle="Chybná hodnota" error="Zadaná hodnota musí být celé nezáporné číslo menší nebo rovno 225." sqref="O13">
      <formula1>0</formula1>
      <formula2>225</formula2>
    </dataValidation>
    <dataValidation type="whole" allowBlank="1" showInputMessage="1" showErrorMessage="1" errorTitle="Chybná hodnota" error="Zadaná hodnota musí být celé nezáporné číslo menší nebo rovno 225." sqref="O14">
      <formula1>0</formula1>
      <formula2>225</formula2>
    </dataValidation>
    <dataValidation type="whole" allowBlank="1" showInputMessage="1" showErrorMessage="1" errorTitle="Chybná hodnota" error="Zadaná hodnota musí být celé nezáporné číslo menší nebo rovno 225." sqref="O15">
      <formula1>0</formula1>
      <formula2>225</formula2>
    </dataValidation>
    <dataValidation type="whole" allowBlank="1" showInputMessage="1" showErrorMessage="1" errorTitle="Chybná hodnota" error="Zadaná hodnota musí být celé nezáporné číslo menší nebo rovno 225." sqref="O16">
      <formula1>0</formula1>
      <formula2>225</formula2>
    </dataValidation>
    <dataValidation type="whole" allowBlank="1" showInputMessage="1" showErrorMessage="1" errorTitle="Chybná hodnota" error="Zadaná hodnota musí být celé nezáporné číslo menší nebo rovno 225." sqref="N18">
      <formula1>0</formula1>
      <formula2>225</formula2>
    </dataValidation>
    <dataValidation type="whole" allowBlank="1" showInputMessage="1" showErrorMessage="1" errorTitle="Chybná hodnota" error="Zadaná hodnota musí být celé nezáporné číslo menší nebo rovno 225." sqref="N19">
      <formula1>0</formula1>
      <formula2>225</formula2>
    </dataValidation>
    <dataValidation type="whole" allowBlank="1" showInputMessage="1" showErrorMessage="1" errorTitle="Chybná hodnota" error="Zadaná hodnota musí být celé nezáporné číslo menší nebo rovno 225." sqref="N20">
      <formula1>0</formula1>
      <formula2>225</formula2>
    </dataValidation>
    <dataValidation type="whole" allowBlank="1" showInputMessage="1" showErrorMessage="1" errorTitle="Chybná hodnota" error="Zadaná hodnota musí být celé nezáporné číslo menší nebo rovno 225." sqref="N21">
      <formula1>0</formula1>
      <formula2>225</formula2>
    </dataValidation>
    <dataValidation type="whole" allowBlank="1" showInputMessage="1" showErrorMessage="1" errorTitle="Chybná hodnota" error="Zadaná hodnota musí být celé nezáporné číslo menší nebo rovno 225." sqref="O18">
      <formula1>0</formula1>
      <formula2>225</formula2>
    </dataValidation>
    <dataValidation type="whole" allowBlank="1" showInputMessage="1" showErrorMessage="1" errorTitle="Chybná hodnota" error="Zadaná hodnota musí být celé nezáporné číslo menší nebo rovno 225." sqref="O19">
      <formula1>0</formula1>
      <formula2>225</formula2>
    </dataValidation>
    <dataValidation type="whole" allowBlank="1" showInputMessage="1" showErrorMessage="1" errorTitle="Chybná hodnota" error="Zadaná hodnota musí být celé nezáporné číslo menší nebo rovno 225." sqref="O20">
      <formula1>0</formula1>
      <formula2>225</formula2>
    </dataValidation>
    <dataValidation type="whole" allowBlank="1" showInputMessage="1" showErrorMessage="1" errorTitle="Chybná hodnota" error="Zadaná hodnota musí být celé nezáporné číslo menší nebo rovno 225." sqref="O21">
      <formula1>0</formula1>
      <formula2>225</formula2>
    </dataValidation>
    <dataValidation type="whole" allowBlank="1" showInputMessage="1" showErrorMessage="1" errorTitle="Chybná hodnota" error="Zadaná hodnota musí být celé nezáporné číslo menší nebo rovno 225." sqref="N23">
      <formula1>0</formula1>
      <formula2>225</formula2>
    </dataValidation>
    <dataValidation type="whole" allowBlank="1" showInputMessage="1" showErrorMessage="1" errorTitle="Chybná hodnota" error="Zadaná hodnota musí být celé nezáporné číslo menší nebo rovno 225." sqref="N24">
      <formula1>0</formula1>
      <formula2>225</formula2>
    </dataValidation>
    <dataValidation type="whole" allowBlank="1" showInputMessage="1" showErrorMessage="1" errorTitle="Chybná hodnota" error="Zadaná hodnota musí být celé nezáporné číslo menší nebo rovno 225." sqref="N25">
      <formula1>0</formula1>
      <formula2>225</formula2>
    </dataValidation>
    <dataValidation type="whole" allowBlank="1" showInputMessage="1" showErrorMessage="1" errorTitle="Chybná hodnota" error="Zadaná hodnota musí být celé nezáporné číslo menší nebo rovno 225." sqref="N26">
      <formula1>0</formula1>
      <formula2>225</formula2>
    </dataValidation>
    <dataValidation type="whole" allowBlank="1" showInputMessage="1" showErrorMessage="1" errorTitle="Chybná hodnota" error="Zadaná hodnota musí být celé nezáporné číslo menší nebo rovno 225." sqref="O23">
      <formula1>0</formula1>
      <formula2>225</formula2>
    </dataValidation>
    <dataValidation type="whole" allowBlank="1" showInputMessage="1" showErrorMessage="1" errorTitle="Chybná hodnota" error="Zadaná hodnota musí být celé nezáporné číslo menší nebo rovno 225." sqref="O24">
      <formula1>0</formula1>
      <formula2>225</formula2>
    </dataValidation>
    <dataValidation type="whole" allowBlank="1" showInputMessage="1" showErrorMessage="1" errorTitle="Chybná hodnota" error="Zadaná hodnota musí být celé nezáporné číslo menší nebo rovno 225." sqref="O25">
      <formula1>0</formula1>
      <formula2>225</formula2>
    </dataValidation>
    <dataValidation type="whole" allowBlank="1" showInputMessage="1" showErrorMessage="1" errorTitle="Chybná hodnota" error="Zadaná hodnota musí být celé nezáporné číslo menší nebo rovno 225." sqref="O26">
      <formula1>0</formula1>
      <formula2>225</formula2>
    </dataValidation>
    <dataValidation type="whole" allowBlank="1" showInputMessage="1" showErrorMessage="1" errorTitle="Chybná hodnota" error="Zadaná hodnota musí být celé nezáporné číslo menší nebo rovno 225." sqref="N28">
      <formula1>0</formula1>
      <formula2>225</formula2>
    </dataValidation>
    <dataValidation type="whole" allowBlank="1" showInputMessage="1" showErrorMessage="1" errorTitle="Chybná hodnota" error="Zadaná hodnota musí být celé nezáporné číslo menší nebo rovno 225." sqref="N29">
      <formula1>0</formula1>
      <formula2>225</formula2>
    </dataValidation>
    <dataValidation type="whole" allowBlank="1" showInputMessage="1" showErrorMessage="1" errorTitle="Chybná hodnota" error="Zadaná hodnota musí být celé nezáporné číslo menší nebo rovno 225." sqref="N30">
      <formula1>0</formula1>
      <formula2>225</formula2>
    </dataValidation>
    <dataValidation type="whole" allowBlank="1" showInputMessage="1" showErrorMessage="1" errorTitle="Chybná hodnota" error="Zadaná hodnota musí být celé nezáporné číslo menší nebo rovno 225." sqref="N31">
      <formula1>0</formula1>
      <formula2>225</formula2>
    </dataValidation>
    <dataValidation type="whole" allowBlank="1" showInputMessage="1" showErrorMessage="1" errorTitle="Chybná hodnota" error="Zadaná hodnota musí být celé nezáporné číslo menší nebo rovno 225." sqref="O28">
      <formula1>0</formula1>
      <formula2>225</formula2>
    </dataValidation>
    <dataValidation type="whole" allowBlank="1" showInputMessage="1" showErrorMessage="1" errorTitle="Chybná hodnota" error="Zadaná hodnota musí být celé nezáporné číslo menší nebo rovno 225." sqref="O29">
      <formula1>0</formula1>
      <formula2>225</formula2>
    </dataValidation>
    <dataValidation type="whole" allowBlank="1" showInputMessage="1" showErrorMessage="1" errorTitle="Chybná hodnota" error="Zadaná hodnota musí být celé nezáporné číslo menší nebo rovno 225." sqref="O30">
      <formula1>0</formula1>
      <formula2>225</formula2>
    </dataValidation>
    <dataValidation type="whole" allowBlank="1" showInputMessage="1" showErrorMessage="1" errorTitle="Chybná hodnota" error="Zadaná hodnota musí být celé nezáporné číslo menší nebo rovno 225." sqref="O31">
      <formula1>0</formula1>
      <formula2>225</formula2>
    </dataValidation>
    <dataValidation type="whole" allowBlank="1" showInputMessage="1" showErrorMessage="1" errorTitle="Chybná hodnota" error="Zadaná hodnota musí být celé nezáporné číslo menší nebo rovno 225." sqref="N33">
      <formula1>0</formula1>
      <formula2>225</formula2>
    </dataValidation>
    <dataValidation type="whole" allowBlank="1" showInputMessage="1" showErrorMessage="1" errorTitle="Chybná hodnota" error="Zadaná hodnota musí být celé nezáporné číslo menší nebo rovno 225." sqref="N34">
      <formula1>0</formula1>
      <formula2>225</formula2>
    </dataValidation>
    <dataValidation type="whole" allowBlank="1" showInputMessage="1" showErrorMessage="1" errorTitle="Chybná hodnota" error="Zadaná hodnota musí být celé nezáporné číslo menší nebo rovno 225." sqref="N35">
      <formula1>0</formula1>
      <formula2>225</formula2>
    </dataValidation>
    <dataValidation type="whole" allowBlank="1" showInputMessage="1" showErrorMessage="1" errorTitle="Chybná hodnota" error="Zadaná hodnota musí být celé nezáporné číslo menší nebo rovno 225." sqref="N36">
      <formula1>0</formula1>
      <formula2>225</formula2>
    </dataValidation>
    <dataValidation type="whole" allowBlank="1" showInputMessage="1" showErrorMessage="1" errorTitle="Chybná hodnota" error="Zadaná hodnota musí být celé nezáporné číslo menší nebo rovno 225." sqref="O33">
      <formula1>0</formula1>
      <formula2>225</formula2>
    </dataValidation>
    <dataValidation type="whole" allowBlank="1" showInputMessage="1" showErrorMessage="1" errorTitle="Chybná hodnota" error="Zadaná hodnota musí být celé nezáporné číslo menší nebo rovno 225." sqref="O34">
      <formula1>0</formula1>
      <formula2>225</formula2>
    </dataValidation>
    <dataValidation type="whole" allowBlank="1" showInputMessage="1" showErrorMessage="1" errorTitle="Chybná hodnota" error="Zadaná hodnota musí být celé nezáporné číslo menší nebo rovno 225." sqref="O35">
      <formula1>0</formula1>
      <formula2>225</formula2>
    </dataValidation>
    <dataValidation type="whole" allowBlank="1" showInputMessage="1" showErrorMessage="1" errorTitle="Chybná hodnota" error="Zadaná hodnota musí být celé nezáporné číslo menší nebo rovno 225." sqref="O36">
      <formula1>0</formula1>
      <formula2>225</formula2>
    </dataValidation>
    <dataValidation type="whole" allowBlank="1" showInputMessage="1" showErrorMessage="1" errorTitle="Chybná hodnota" error="Zadaná hodnota musí být celé nezáporné číslo menší nebo rovno 25." sqref="F13">
      <formula1>0</formula1>
      <formula2>25</formula2>
    </dataValidation>
    <dataValidation type="whole" allowBlank="1" showInputMessage="1" showErrorMessage="1" errorTitle="Chybná hodnota" error="Zadaná hodnota musí být celé nezáporné číslo menší nebo rovno 25." sqref="F14">
      <formula1>0</formula1>
      <formula2>25</formula2>
    </dataValidation>
    <dataValidation type="whole" allowBlank="1" showInputMessage="1" showErrorMessage="1" errorTitle="Chybná hodnota" error="Zadaná hodnota musí být celé nezáporné číslo menší nebo rovno 25." sqref="F15">
      <formula1>0</formula1>
      <formula2>25</formula2>
    </dataValidation>
    <dataValidation type="whole" allowBlank="1" showInputMessage="1" showErrorMessage="1" errorTitle="Chybná hodnota" error="Zadaná hodnota musí být celé nezáporné číslo menší nebo rovno 25." sqref="F16">
      <formula1>0</formula1>
      <formula2>25</formula2>
    </dataValidation>
    <dataValidation type="whole" allowBlank="1" showInputMessage="1" showErrorMessage="1" errorTitle="Chybná hodnota" error="Zadaná hodnota musí být celé nezáporné číslo menší nebo rovno 25." sqref="P33">
      <formula1>0</formula1>
      <formula2>25</formula2>
    </dataValidation>
    <dataValidation type="whole" allowBlank="1" showInputMessage="1" showErrorMessage="1" errorTitle="Chybná hodnota" error="Zadaná hodnota musí být celé nezáporné číslo menší nebo rovno 25." sqref="P34">
      <formula1>0</formula1>
      <formula2>25</formula2>
    </dataValidation>
    <dataValidation type="whole" allowBlank="1" showInputMessage="1" showErrorMessage="1" errorTitle="Chybná hodnota" error="Zadaná hodnota musí být celé nezáporné číslo menší nebo rovno 25." sqref="P35">
      <formula1>0</formula1>
      <formula2>25</formula2>
    </dataValidation>
    <dataValidation type="whole" allowBlank="1" showInputMessage="1" showErrorMessage="1" errorTitle="Chybná hodnota" error="Zadaná hodnota musí být celé nezáporné číslo menší nebo rovno 25." sqref="P36">
      <formula1>0</formula1>
      <formula2>25</formula2>
    </dataValidation>
    <dataValidation type="whole" allowBlank="1" showInputMessage="1" showErrorMessage="1" errorTitle="Chybná hodnota" error="Zadaná hodnota musí být celé nezáporné číslo menší nebo rovno 25." sqref="F18">
      <formula1>0</formula1>
      <formula2>25</formula2>
    </dataValidation>
    <dataValidation type="whole" allowBlank="1" showInputMessage="1" showErrorMessage="1" errorTitle="Chybná hodnota" error="Zadaná hodnota musí být celé nezáporné číslo menší nebo rovno 25." sqref="F19">
      <formula1>0</formula1>
      <formula2>25</formula2>
    </dataValidation>
    <dataValidation type="whole" allowBlank="1" showInputMessage="1" showErrorMessage="1" errorTitle="Chybná hodnota" error="Zadaná hodnota musí být celé nezáporné číslo menší nebo rovno 25." sqref="F20">
      <formula1>0</formula1>
      <formula2>25</formula2>
    </dataValidation>
    <dataValidation type="whole" allowBlank="1" showInputMessage="1" showErrorMessage="1" errorTitle="Chybná hodnota" error="Zadaná hodnota musí být celé nezáporné číslo menší nebo rovno 25." sqref="F21">
      <formula1>0</formula1>
      <formula2>25</formula2>
    </dataValidation>
    <dataValidation type="whole" allowBlank="1" showInputMessage="1" showErrorMessage="1" errorTitle="Chybná hodnota" error="Zadaná hodnota musí být celé nezáporné číslo menší nebo rovno 25." sqref="F23">
      <formula1>0</formula1>
      <formula2>25</formula2>
    </dataValidation>
    <dataValidation type="whole" allowBlank="1" showInputMessage="1" showErrorMessage="1" errorTitle="Chybná hodnota" error="Zadaná hodnota musí být celé nezáporné číslo menší nebo rovno 25." sqref="F24">
      <formula1>0</formula1>
      <formula2>25</formula2>
    </dataValidation>
    <dataValidation type="whole" allowBlank="1" showInputMessage="1" showErrorMessage="1" errorTitle="Chybná hodnota" error="Zadaná hodnota musí být celé nezáporné číslo menší nebo rovno 25." sqref="F25">
      <formula1>0</formula1>
      <formula2>25</formula2>
    </dataValidation>
    <dataValidation type="whole" allowBlank="1" showInputMessage="1" showErrorMessage="1" errorTitle="Chybná hodnota" error="Zadaná hodnota musí být celé nezáporné číslo menší nebo rovno 25." sqref="F26">
      <formula1>0</formula1>
      <formula2>25</formula2>
    </dataValidation>
    <dataValidation type="whole" allowBlank="1" showInputMessage="1" showErrorMessage="1" errorTitle="Chybná hodnota" error="Zadaná hodnota musí být celé nezáporné číslo menší nebo rovno 25." sqref="F28">
      <formula1>0</formula1>
      <formula2>25</formula2>
    </dataValidation>
    <dataValidation type="whole" allowBlank="1" showInputMessage="1" showErrorMessage="1" errorTitle="Chybná hodnota" error="Zadaná hodnota musí být celé nezáporné číslo menší nebo rovno 25." sqref="F29">
      <formula1>0</formula1>
      <formula2>25</formula2>
    </dataValidation>
    <dataValidation type="whole" allowBlank="1" showInputMessage="1" showErrorMessage="1" errorTitle="Chybná hodnota" error="Zadaná hodnota musí být celé nezáporné číslo menší nebo rovno 25." sqref="F30">
      <formula1>0</formula1>
      <formula2>25</formula2>
    </dataValidation>
    <dataValidation type="whole" allowBlank="1" showInputMessage="1" showErrorMessage="1" errorTitle="Chybná hodnota" error="Zadaná hodnota musí být celé nezáporné číslo menší nebo rovno 25." sqref="F31">
      <formula1>0</formula1>
      <formula2>25</formula2>
    </dataValidation>
    <dataValidation type="whole" allowBlank="1" showInputMessage="1" showErrorMessage="1" errorTitle="Chybná hodnota" error="Zadaná hodnota musí být celé nezáporné číslo menší nebo rovno 25." sqref="F33">
      <formula1>0</formula1>
      <formula2>25</formula2>
    </dataValidation>
    <dataValidation type="whole" allowBlank="1" showInputMessage="1" showErrorMessage="1" errorTitle="Chybná hodnota" error="Zadaná hodnota musí být celé nezáporné číslo menší nebo rovno 25." sqref="F34">
      <formula1>0</formula1>
      <formula2>25</formula2>
    </dataValidation>
    <dataValidation type="whole" allowBlank="1" showInputMessage="1" showErrorMessage="1" errorTitle="Chybná hodnota" error="Zadaná hodnota musí být celé nezáporné číslo menší nebo rovno 25." sqref="F35">
      <formula1>0</formula1>
      <formula2>25</formula2>
    </dataValidation>
    <dataValidation type="whole" allowBlank="1" showInputMessage="1" showErrorMessage="1" errorTitle="Chybná hodnota" error="Zadaná hodnota musí být celé nezáporné číslo menší nebo rovno 25." sqref="F36">
      <formula1>0</formula1>
      <formula2>25</formula2>
    </dataValidation>
    <dataValidation type="whole" allowBlank="1" showInputMessage="1" showErrorMessage="1" errorTitle="Chybná hodnota" error="Zadaná hodnota musí být celé nezáporné číslo menší nebo rovno 25." sqref="P8">
      <formula1>0</formula1>
      <formula2>25</formula2>
    </dataValidation>
    <dataValidation type="whole" allowBlank="1" showInputMessage="1" showErrorMessage="1" errorTitle="Chybná hodnota" error="Zadaná hodnota musí být celé nezáporné číslo menší nebo rovno 25." sqref="P9">
      <formula1>0</formula1>
      <formula2>25</formula2>
    </dataValidation>
    <dataValidation type="whole" allowBlank="1" showInputMessage="1" showErrorMessage="1" errorTitle="Chybná hodnota" error="Zadaná hodnota musí být celé nezáporné číslo menší nebo rovno 25." sqref="P10">
      <formula1>0</formula1>
      <formula2>25</formula2>
    </dataValidation>
    <dataValidation type="whole" allowBlank="1" showInputMessage="1" showErrorMessage="1" errorTitle="Chybná hodnota" error="Zadaná hodnota musí být celé nezáporné číslo menší nebo rovno 25." sqref="P11">
      <formula1>0</formula1>
      <formula2>25</formula2>
    </dataValidation>
    <dataValidation type="whole" allowBlank="1" showInputMessage="1" showErrorMessage="1" errorTitle="Chybná hodnota" error="Zadaná hodnota musí být celé nezáporné číslo menší nebo rovno 25." sqref="P13">
      <formula1>0</formula1>
      <formula2>25</formula2>
    </dataValidation>
    <dataValidation type="whole" allowBlank="1" showInputMessage="1" showErrorMessage="1" errorTitle="Chybná hodnota" error="Zadaná hodnota musí být celé nezáporné číslo menší nebo rovno 25." sqref="P14">
      <formula1>0</formula1>
      <formula2>25</formula2>
    </dataValidation>
    <dataValidation type="whole" allowBlank="1" showInputMessage="1" showErrorMessage="1" errorTitle="Chybná hodnota" error="Zadaná hodnota musí být celé nezáporné číslo menší nebo rovno 25." sqref="P15">
      <formula1>0</formula1>
      <formula2>25</formula2>
    </dataValidation>
    <dataValidation type="whole" allowBlank="1" showInputMessage="1" showErrorMessage="1" errorTitle="Chybná hodnota" error="Zadaná hodnota musí být celé nezáporné číslo menší nebo rovno 25." sqref="P16">
      <formula1>0</formula1>
      <formula2>25</formula2>
    </dataValidation>
    <dataValidation type="whole" allowBlank="1" showInputMessage="1" showErrorMessage="1" errorTitle="Chybná hodnota" error="Zadaná hodnota musí být celé nezáporné číslo menší nebo rovno 25." sqref="P18">
      <formula1>0</formula1>
      <formula2>25</formula2>
    </dataValidation>
    <dataValidation type="whole" allowBlank="1" showInputMessage="1" showErrorMessage="1" errorTitle="Chybná hodnota" error="Zadaná hodnota musí být celé nezáporné číslo menší nebo rovno 25." sqref="P19">
      <formula1>0</formula1>
      <formula2>25</formula2>
    </dataValidation>
    <dataValidation type="whole" allowBlank="1" showInputMessage="1" showErrorMessage="1" errorTitle="Chybná hodnota" error="Zadaná hodnota musí být celé nezáporné číslo menší nebo rovno 25." sqref="P20">
      <formula1>0</formula1>
      <formula2>25</formula2>
    </dataValidation>
    <dataValidation type="whole" allowBlank="1" showInputMessage="1" showErrorMessage="1" errorTitle="Chybná hodnota" error="Zadaná hodnota musí být celé nezáporné číslo menší nebo rovno 25." sqref="P21">
      <formula1>0</formula1>
      <formula2>25</formula2>
    </dataValidation>
    <dataValidation type="whole" allowBlank="1" showInputMessage="1" showErrorMessage="1" errorTitle="Chybná hodnota" error="Zadaná hodnota musí být celé nezáporné číslo menší nebo rovno 25." sqref="P23">
      <formula1>0</formula1>
      <formula2>25</formula2>
    </dataValidation>
    <dataValidation type="whole" allowBlank="1" showInputMessage="1" showErrorMessage="1" errorTitle="Chybná hodnota" error="Zadaná hodnota musí být celé nezáporné číslo menší nebo rovno 25." sqref="P24">
      <formula1>0</formula1>
      <formula2>25</formula2>
    </dataValidation>
    <dataValidation type="whole" allowBlank="1" showInputMessage="1" showErrorMessage="1" errorTitle="Chybná hodnota" error="Zadaná hodnota musí být celé nezáporné číslo menší nebo rovno 25." sqref="P25">
      <formula1>0</formula1>
      <formula2>25</formula2>
    </dataValidation>
    <dataValidation type="whole" allowBlank="1" showInputMessage="1" showErrorMessage="1" errorTitle="Chybná hodnota" error="Zadaná hodnota musí být celé nezáporné číslo menší nebo rovno 25." sqref="P26">
      <formula1>0</formula1>
      <formula2>25</formula2>
    </dataValidation>
    <dataValidation type="whole" allowBlank="1" showInputMessage="1" showErrorMessage="1" errorTitle="Chybná hodnota" error="Zadaná hodnota musí být celé nezáporné číslo menší nebo rovno 25." sqref="P28">
      <formula1>0</formula1>
      <formula2>25</formula2>
    </dataValidation>
    <dataValidation type="whole" allowBlank="1" showInputMessage="1" showErrorMessage="1" errorTitle="Chybná hodnota" error="Zadaná hodnota musí být celé nezáporné číslo menší nebo rovno 25." sqref="P29">
      <formula1>0</formula1>
      <formula2>25</formula2>
    </dataValidation>
    <dataValidation type="whole" allowBlank="1" showInputMessage="1" showErrorMessage="1" errorTitle="Chybná hodnota" error="Zadaná hodnota musí být celé nezáporné číslo menší nebo rovno 25." sqref="P30">
      <formula1>0</formula1>
      <formula2>25</formula2>
    </dataValidation>
    <dataValidation type="whole" allowBlank="1" showInputMessage="1" showErrorMessage="1" errorTitle="Chybná hodnota" error="Zadaná hodnota musí být celé nezáporné číslo menší nebo rovno 25." sqref="P31">
      <formula1>0</formula1>
      <formula2>25</formula2>
    </dataValidation>
    <dataValidation type="whole" allowBlank="1" showInputMessage="1" showErrorMessage="1" sqref="A12">
      <formula1>0</formula1>
      <formula2>99999</formula2>
    </dataValidation>
    <dataValidation type="whole" allowBlank="1" showInputMessage="1" showErrorMessage="1" sqref="B12">
      <formula1>0</formula1>
      <formula2>99999</formula2>
    </dataValidation>
    <dataValidation type="whole" allowBlank="1" showInputMessage="1" showErrorMessage="1" sqref="A17">
      <formula1>0</formula1>
      <formula2>99999</formula2>
    </dataValidation>
    <dataValidation type="whole" allowBlank="1" showInputMessage="1" showErrorMessage="1" sqref="B17">
      <formula1>0</formula1>
      <formula2>99999</formula2>
    </dataValidation>
    <dataValidation type="whole" allowBlank="1" showInputMessage="1" showErrorMessage="1" sqref="A22">
      <formula1>0</formula1>
      <formula2>99999</formula2>
    </dataValidation>
    <dataValidation type="whole" allowBlank="1" showInputMessage="1" showErrorMessage="1" sqref="B22">
      <formula1>0</formula1>
      <formula2>99999</formula2>
    </dataValidation>
    <dataValidation type="whole" allowBlank="1" showInputMessage="1" showErrorMessage="1" sqref="A27">
      <formula1>0</formula1>
      <formula2>99999</formula2>
    </dataValidation>
    <dataValidation type="whole" allowBlank="1" showInputMessage="1" showErrorMessage="1" sqref="B27">
      <formula1>0</formula1>
      <formula2>99999</formula2>
    </dataValidation>
    <dataValidation type="whole" allowBlank="1" showInputMessage="1" showErrorMessage="1" sqref="A32">
      <formula1>0</formula1>
      <formula2>99999</formula2>
    </dataValidation>
    <dataValidation type="whole" allowBlank="1" showInputMessage="1" showErrorMessage="1" sqref="B32">
      <formula1>0</formula1>
      <formula2>99999</formula2>
    </dataValidation>
    <dataValidation type="whole" allowBlank="1" showInputMessage="1" showErrorMessage="1" sqref="A37">
      <formula1>0</formula1>
      <formula2>99999</formula2>
    </dataValidation>
    <dataValidation type="whole" allowBlank="1" showInputMessage="1" showErrorMessage="1" sqref="B37">
      <formula1>0</formula1>
      <formula2>99999</formula2>
    </dataValidation>
    <dataValidation type="whole" allowBlank="1" showInputMessage="1" showErrorMessage="1" sqref="K12">
      <formula1>0</formula1>
      <formula2>99999</formula2>
    </dataValidation>
    <dataValidation type="whole" allowBlank="1" showInputMessage="1" showErrorMessage="1" sqref="L12">
      <formula1>0</formula1>
      <formula2>99999</formula2>
    </dataValidation>
    <dataValidation type="whole" allowBlank="1" showInputMessage="1" showErrorMessage="1" sqref="K17">
      <formula1>0</formula1>
      <formula2>99999</formula2>
    </dataValidation>
    <dataValidation type="whole" allowBlank="1" showInputMessage="1" showErrorMessage="1" sqref="L17">
      <formula1>0</formula1>
      <formula2>99999</formula2>
    </dataValidation>
    <dataValidation type="whole" allowBlank="1" showInputMessage="1" showErrorMessage="1" sqref="K22">
      <formula1>0</formula1>
      <formula2>99999</formula2>
    </dataValidation>
    <dataValidation type="whole" allowBlank="1" showInputMessage="1" showErrorMessage="1" sqref="L22">
      <formula1>0</formula1>
      <formula2>99999</formula2>
    </dataValidation>
    <dataValidation type="whole" allowBlank="1" showInputMessage="1" showErrorMessage="1" sqref="K27">
      <formula1>0</formula1>
      <formula2>99999</formula2>
    </dataValidation>
    <dataValidation type="whole" allowBlank="1" showInputMessage="1" showErrorMessage="1" sqref="L27">
      <formula1>0</formula1>
      <formula2>99999</formula2>
    </dataValidation>
    <dataValidation type="whole" allowBlank="1" showInputMessage="1" showErrorMessage="1" sqref="K32">
      <formula1>0</formula1>
      <formula2>99999</formula2>
    </dataValidation>
    <dataValidation type="whole" allowBlank="1" showInputMessage="1" showErrorMessage="1" sqref="L32">
      <formula1>0</formula1>
      <formula2>99999</formula2>
    </dataValidation>
    <dataValidation type="whole" allowBlank="1" showInputMessage="1" showErrorMessage="1" sqref="K37">
      <formula1>0</formula1>
      <formula2>99999</formula2>
    </dataValidation>
    <dataValidation type="whole" allowBlank="1" showInputMessage="1" showErrorMessage="1" sqref="L37">
      <formula1>0</formula1>
      <formula2>99999</formula2>
    </dataValidation>
    <dataValidation type="whole" allowBlank="1" showInputMessage="1" showErrorMessage="1" sqref="D57">
      <formula1>0</formula1>
      <formula2>99999</formula2>
    </dataValidation>
    <dataValidation type="whole" allowBlank="1" showInputMessage="1" showErrorMessage="1" sqref="D58">
      <formula1>0</formula1>
      <formula2>99999</formula2>
    </dataValidation>
    <dataValidation type="whole" allowBlank="1" showInputMessage="1" showErrorMessage="1" sqref="I57">
      <formula1>0</formula1>
      <formula2>99999</formula2>
    </dataValidation>
    <dataValidation type="whole" allowBlank="1" showInputMessage="1" showErrorMessage="1" sqref="I58">
      <formula1>0</formula1>
      <formula2>99999</formula2>
    </dataValidation>
    <dataValidation type="whole" allowBlank="1" showInputMessage="1" showErrorMessage="1" sqref="N57">
      <formula1>0</formula1>
      <formula2>99999</formula2>
    </dataValidation>
    <dataValidation type="whole" allowBlank="1" showInputMessage="1" showErrorMessage="1" sqref="N58">
      <formula1>0</formula1>
      <formula2>99999</formula2>
    </dataValidation>
    <dataValidation type="whole" allowBlank="1" showInputMessage="1" showErrorMessage="1" sqref="S57">
      <formula1>0</formula1>
      <formula2>99999</formula2>
    </dataValidation>
    <dataValidation type="whole" allowBlank="1" showInputMessage="1" showErrorMessage="1" sqref="S58">
      <formula1>0</formula1>
      <formula2>99999</formula2>
    </dataValidation>
    <dataValidation type="whole" allowBlank="1" showInputMessage="1" showErrorMessage="1" sqref="A57">
      <formula1>1</formula1>
      <formula2>200</formula2>
    </dataValidation>
    <dataValidation type="whole" allowBlank="1" showInputMessage="1" showErrorMessage="1" sqref="A58">
      <formula1>1</formula1>
      <formula2>200</formula2>
    </dataValidation>
    <dataValidation type="whole" allowBlank="1" showInputMessage="1" showErrorMessage="1" sqref="K57">
      <formula1>1</formula1>
      <formula2>200</formula2>
    </dataValidation>
    <dataValidation type="whole" allowBlank="1" showInputMessage="1" showErrorMessage="1" sqref="K58">
      <formula1>1</formula1>
      <formula2>200</formula2>
    </dataValidation>
    <dataValidation type="whole" allowBlank="1" showInputMessage="1" showErrorMessage="1" errorTitle="Chybná hodnota" error="Zadaná hodnota musí být celé nezáporné číslo menší nebo rovno 25." sqref="F8">
      <formula1>0</formula1>
      <formula2>25</formula2>
    </dataValidation>
    <dataValidation type="whole" allowBlank="1" showInputMessage="1" showErrorMessage="1" errorTitle="Chybná hodnota" error="Zadaná hodnota musí být celé nezáporné číslo menší nebo rovno 25." sqref="F9">
      <formula1>0</formula1>
      <formula2>25</formula2>
    </dataValidation>
    <dataValidation type="whole" allowBlank="1" showInputMessage="1" showErrorMessage="1" errorTitle="Chybná hodnota" error="Zadaná hodnota musí být celé nezáporné číslo menší nebo rovno 25." sqref="F10">
      <formula1>0</formula1>
      <formula2>25</formula2>
    </dataValidation>
    <dataValidation type="whole" allowBlank="1" showInputMessage="1" showErrorMessage="1" errorTitle="Chybná hodnota" error="Zadaná hodnota musí být celé nezáporné číslo menší nebo rovno 25." sqref="F11">
      <formula1>0</formula1>
      <formula2>25</formula2>
    </dataValidation>
    <dataValidation type="date" allowBlank="1" showInputMessage="1" showErrorMessage="1" sqref="Q1">
      <formula1>36526</formula1>
      <formula2>73050</formula2>
    </dataValidation>
    <dataValidation type="date" allowBlank="1" showInputMessage="1" showErrorMessage="1" sqref="R1">
      <formula1>36526</formula1>
      <formula2>73050</formula2>
    </dataValidation>
    <dataValidation type="date" allowBlank="1" showInputMessage="1" showErrorMessage="1" sqref="S1">
      <formula1>36526</formula1>
      <formula2>73050</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r:id="rId1"/>
  <headerFooter alignWithMargins="0"/>
  <rowBreaks count="1" manualBreakCount="1">
    <brk id="4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O45" sqref="O45:O46"/>
    </sheetView>
  </sheetViews>
  <sheetFormatPr defaultRowHeight="12.75"/>
  <cols>
    <col min="1" max="1" width="10.7109375" style="73" customWidth="1"/>
    <col min="2" max="2" width="15.7109375" style="73" customWidth="1"/>
    <col min="3" max="3" width="5.7109375" style="73" customWidth="1"/>
    <col min="4" max="5" width="6.7109375" style="73" customWidth="1"/>
    <col min="6" max="6" width="4.7109375" style="73" customWidth="1"/>
    <col min="7" max="7" width="6.7109375" style="73" customWidth="1"/>
    <col min="8" max="8" width="6.28515625" style="73" customWidth="1"/>
    <col min="9" max="9" width="6.7109375" style="73" customWidth="1"/>
    <col min="10" max="10" width="1.7109375" style="73" customWidth="1"/>
    <col min="11" max="11" width="10.7109375" style="73" customWidth="1"/>
    <col min="12" max="12" width="15.7109375" style="73" customWidth="1"/>
    <col min="13" max="13" width="5.7109375" style="73" customWidth="1"/>
    <col min="14" max="15" width="6.7109375" style="73" customWidth="1"/>
    <col min="16" max="16" width="4.7109375" style="73" customWidth="1"/>
    <col min="17" max="17" width="6.7109375" style="73" customWidth="1"/>
    <col min="18" max="18" width="6.28515625" style="73" customWidth="1"/>
    <col min="19" max="19" width="6.7109375" style="73" customWidth="1"/>
    <col min="20" max="20" width="9.140625" style="73" customWidth="1"/>
    <col min="21" max="16384" width="9.140625" style="72"/>
  </cols>
  <sheetData>
    <row r="1" spans="1:19" ht="26.25" customHeight="1">
      <c r="B1" s="401" t="s">
        <v>0</v>
      </c>
      <c r="C1" s="401"/>
      <c r="D1" s="403" t="s">
        <v>1</v>
      </c>
      <c r="E1" s="403"/>
      <c r="F1" s="403"/>
      <c r="G1" s="403"/>
      <c r="H1" s="403"/>
      <c r="I1" s="403"/>
      <c r="K1" s="144" t="s">
        <v>2</v>
      </c>
      <c r="L1" s="397" t="s">
        <v>127</v>
      </c>
      <c r="M1" s="397"/>
      <c r="N1" s="397"/>
      <c r="O1" s="398" t="s">
        <v>4</v>
      </c>
      <c r="P1" s="398"/>
      <c r="Q1" s="399" t="s">
        <v>126</v>
      </c>
      <c r="R1" s="400"/>
      <c r="S1" s="400"/>
    </row>
    <row r="2" spans="1:19" ht="6" customHeight="1" thickBot="1">
      <c r="B2" s="402"/>
      <c r="C2" s="402"/>
    </row>
    <row r="3" spans="1:19" ht="20.100000000000001" customHeight="1" thickBot="1">
      <c r="A3" s="143" t="s">
        <v>6</v>
      </c>
      <c r="B3" s="394" t="s">
        <v>125</v>
      </c>
      <c r="C3" s="395"/>
      <c r="D3" s="395"/>
      <c r="E3" s="395"/>
      <c r="F3" s="395"/>
      <c r="G3" s="395"/>
      <c r="H3" s="395"/>
      <c r="I3" s="396"/>
      <c r="K3" s="143" t="s">
        <v>8</v>
      </c>
      <c r="L3" s="394" t="s">
        <v>124</v>
      </c>
      <c r="M3" s="395"/>
      <c r="N3" s="395"/>
      <c r="O3" s="395"/>
      <c r="P3" s="395"/>
      <c r="Q3" s="395"/>
      <c r="R3" s="395"/>
      <c r="S3" s="396"/>
    </row>
    <row r="4" spans="1:19" ht="5.0999999999999996" customHeight="1" thickBot="1"/>
    <row r="5" spans="1:19" ht="12.95" customHeight="1">
      <c r="A5" s="386" t="s">
        <v>10</v>
      </c>
      <c r="B5" s="387"/>
      <c r="C5" s="371" t="s">
        <v>11</v>
      </c>
      <c r="D5" s="373" t="s">
        <v>12</v>
      </c>
      <c r="E5" s="374"/>
      <c r="F5" s="374"/>
      <c r="G5" s="375"/>
      <c r="H5" s="376" t="s">
        <v>13</v>
      </c>
      <c r="I5" s="377"/>
      <c r="K5" s="386" t="s">
        <v>10</v>
      </c>
      <c r="L5" s="387"/>
      <c r="M5" s="371" t="s">
        <v>11</v>
      </c>
      <c r="N5" s="373" t="s">
        <v>12</v>
      </c>
      <c r="O5" s="374"/>
      <c r="P5" s="374"/>
      <c r="Q5" s="375"/>
      <c r="R5" s="376" t="s">
        <v>13</v>
      </c>
      <c r="S5" s="377"/>
    </row>
    <row r="6" spans="1:19" ht="12.95" customHeight="1" thickBot="1">
      <c r="A6" s="388" t="s">
        <v>14</v>
      </c>
      <c r="B6" s="389"/>
      <c r="C6" s="372"/>
      <c r="D6" s="142" t="s">
        <v>15</v>
      </c>
      <c r="E6" s="141" t="s">
        <v>16</v>
      </c>
      <c r="F6" s="141" t="s">
        <v>17</v>
      </c>
      <c r="G6" s="140" t="s">
        <v>18</v>
      </c>
      <c r="H6" s="139" t="s">
        <v>19</v>
      </c>
      <c r="I6" s="138" t="s">
        <v>20</v>
      </c>
      <c r="K6" s="388" t="s">
        <v>14</v>
      </c>
      <c r="L6" s="389"/>
      <c r="M6" s="372"/>
      <c r="N6" s="142" t="s">
        <v>15</v>
      </c>
      <c r="O6" s="141" t="s">
        <v>16</v>
      </c>
      <c r="P6" s="141" t="s">
        <v>17</v>
      </c>
      <c r="Q6" s="140" t="s">
        <v>18</v>
      </c>
      <c r="R6" s="139" t="s">
        <v>19</v>
      </c>
      <c r="S6" s="138" t="s">
        <v>20</v>
      </c>
    </row>
    <row r="7" spans="1:19" ht="5.0999999999999996" customHeight="1" thickBot="1"/>
    <row r="8" spans="1:19" ht="12.95" customHeight="1">
      <c r="A8" s="390" t="s">
        <v>123</v>
      </c>
      <c r="B8" s="391"/>
      <c r="C8" s="134">
        <v>1</v>
      </c>
      <c r="D8" s="133">
        <v>140</v>
      </c>
      <c r="E8" s="132">
        <v>69</v>
      </c>
      <c r="F8" s="132">
        <v>5</v>
      </c>
      <c r="G8" s="131">
        <f>IF(AND(ISBLANK(D8),ISBLANK(E8)),"",D8+E8)</f>
        <v>209</v>
      </c>
      <c r="H8" s="130">
        <f>IF(OR(ISNUMBER($G8),ISNUMBER($Q8)),(SIGN(N($G8)-N($Q8))+1)/2,"")</f>
        <v>1</v>
      </c>
      <c r="I8" s="124"/>
      <c r="K8" s="390" t="s">
        <v>122</v>
      </c>
      <c r="L8" s="391"/>
      <c r="M8" s="134">
        <v>1</v>
      </c>
      <c r="N8" s="133">
        <v>112</v>
      </c>
      <c r="O8" s="132">
        <v>54</v>
      </c>
      <c r="P8" s="132">
        <v>7</v>
      </c>
      <c r="Q8" s="131">
        <f>IF(AND(ISBLANK(N8),ISBLANK(O8)),"",N8+O8)</f>
        <v>166</v>
      </c>
      <c r="R8" s="130">
        <f>IF(ISNUMBER($H8),1-$H8,"")</f>
        <v>0</v>
      </c>
      <c r="S8" s="124"/>
    </row>
    <row r="9" spans="1:19" ht="12.95" customHeight="1">
      <c r="A9" s="392"/>
      <c r="B9" s="393"/>
      <c r="C9" s="129">
        <v>2</v>
      </c>
      <c r="D9" s="128">
        <v>146</v>
      </c>
      <c r="E9" s="127">
        <v>59</v>
      </c>
      <c r="F9" s="127">
        <v>4</v>
      </c>
      <c r="G9" s="126">
        <f>IF(AND(ISBLANK(D9),ISBLANK(E9)),"",D9+E9)</f>
        <v>205</v>
      </c>
      <c r="H9" s="125">
        <f>IF(OR(ISNUMBER($G9),ISNUMBER($Q9)),(SIGN(N($G9)-N($Q9))+1)/2,"")</f>
        <v>1</v>
      </c>
      <c r="I9" s="124"/>
      <c r="K9" s="392"/>
      <c r="L9" s="393"/>
      <c r="M9" s="129">
        <v>2</v>
      </c>
      <c r="N9" s="128">
        <v>126</v>
      </c>
      <c r="O9" s="127">
        <v>32</v>
      </c>
      <c r="P9" s="127">
        <v>10</v>
      </c>
      <c r="Q9" s="126">
        <f>IF(AND(ISBLANK(N9),ISBLANK(O9)),"",N9+O9)</f>
        <v>158</v>
      </c>
      <c r="R9" s="125">
        <f>IF(ISNUMBER($H9),1-$H9,"")</f>
        <v>0</v>
      </c>
      <c r="S9" s="124"/>
    </row>
    <row r="10" spans="1:19" ht="12.95" customHeight="1" thickBot="1">
      <c r="A10" s="378" t="s">
        <v>121</v>
      </c>
      <c r="B10" s="379"/>
      <c r="C10" s="129">
        <v>3</v>
      </c>
      <c r="D10" s="128"/>
      <c r="E10" s="127"/>
      <c r="F10" s="127"/>
      <c r="G10" s="126" t="str">
        <f>IF(AND(ISBLANK(D10),ISBLANK(E10)),"",D10+E10)</f>
        <v/>
      </c>
      <c r="H10" s="125" t="str">
        <f>IF(OR(ISNUMBER($G10),ISNUMBER($Q10)),(SIGN(N($G10)-N($Q10))+1)/2,"")</f>
        <v/>
      </c>
      <c r="I10" s="124"/>
      <c r="K10" s="378" t="s">
        <v>120</v>
      </c>
      <c r="L10" s="379"/>
      <c r="M10" s="129">
        <v>3</v>
      </c>
      <c r="N10" s="128"/>
      <c r="O10" s="127"/>
      <c r="P10" s="127"/>
      <c r="Q10" s="126" t="str">
        <f>IF(AND(ISBLANK(N10),ISBLANK(O10)),"",N10+O10)</f>
        <v/>
      </c>
      <c r="R10" s="125" t="str">
        <f>IF(ISNUMBER($H10),1-$H10,"")</f>
        <v/>
      </c>
      <c r="S10" s="124"/>
    </row>
    <row r="11" spans="1:19" ht="12.95" customHeight="1">
      <c r="A11" s="380"/>
      <c r="B11" s="381"/>
      <c r="C11" s="123">
        <v>4</v>
      </c>
      <c r="D11" s="122"/>
      <c r="E11" s="121"/>
      <c r="F11" s="121"/>
      <c r="G11" s="120" t="str">
        <f>IF(AND(ISBLANK(D11),ISBLANK(E11)),"",D11+E11)</f>
        <v/>
      </c>
      <c r="H11" s="119" t="str">
        <f>IF(OR(ISNUMBER($G11),ISNUMBER($Q11)),(SIGN(N($G11)-N($Q11))+1)/2,"")</f>
        <v/>
      </c>
      <c r="I11" s="384">
        <f>IF(ISNUMBER(H12),(SIGN(1000*($H12-$R12)+$G12-$Q12)+1)/2,"")</f>
        <v>1</v>
      </c>
      <c r="K11" s="380"/>
      <c r="L11" s="381"/>
      <c r="M11" s="123">
        <v>4</v>
      </c>
      <c r="N11" s="122"/>
      <c r="O11" s="121"/>
      <c r="P11" s="121"/>
      <c r="Q11" s="120" t="str">
        <f>IF(AND(ISBLANK(N11),ISBLANK(O11)),"",N11+O11)</f>
        <v/>
      </c>
      <c r="R11" s="119" t="str">
        <f>IF(ISNUMBER($H11),1-$H11,"")</f>
        <v/>
      </c>
      <c r="S11" s="384">
        <f>IF(ISNUMBER($I11),1-$I11,"")</f>
        <v>0</v>
      </c>
    </row>
    <row r="12" spans="1:19" ht="15.95" customHeight="1" thickBot="1">
      <c r="A12" s="382">
        <v>20405</v>
      </c>
      <c r="B12" s="383"/>
      <c r="C12" s="118" t="s">
        <v>18</v>
      </c>
      <c r="D12" s="115">
        <f>IF(ISNUMBER($G12),SUM(D8:D11),"")</f>
        <v>286</v>
      </c>
      <c r="E12" s="117">
        <f>IF(ISNUMBER($G12),SUM(E8:E11),"")</f>
        <v>128</v>
      </c>
      <c r="F12" s="117">
        <f>IF(ISNUMBER($G12),SUM(F8:F11),"")</f>
        <v>9</v>
      </c>
      <c r="G12" s="116">
        <f>IF(SUM($G8:$G11)+SUM($Q8:$Q11)&gt;0,SUM(G8:G11),"")</f>
        <v>414</v>
      </c>
      <c r="H12" s="115">
        <f>IF(ISNUMBER($G12),SUM(H8:H11),"")</f>
        <v>2</v>
      </c>
      <c r="I12" s="385"/>
      <c r="K12" s="382">
        <v>15292</v>
      </c>
      <c r="L12" s="383"/>
      <c r="M12" s="118" t="s">
        <v>18</v>
      </c>
      <c r="N12" s="115">
        <f>IF(ISNUMBER($G12),SUM(N8:N11),"")</f>
        <v>238</v>
      </c>
      <c r="O12" s="117">
        <f>IF(ISNUMBER($G12),SUM(O8:O11),"")</f>
        <v>86</v>
      </c>
      <c r="P12" s="117">
        <f>IF(ISNUMBER($G12),SUM(P8:P11),"")</f>
        <v>17</v>
      </c>
      <c r="Q12" s="116">
        <f>IF(SUM($G8:$G11)+SUM($Q8:$Q11)&gt;0,SUM(Q8:Q11),"")</f>
        <v>324</v>
      </c>
      <c r="R12" s="115">
        <f>IF(ISNUMBER($G12),SUM(R8:R11),"")</f>
        <v>0</v>
      </c>
      <c r="S12" s="385"/>
    </row>
    <row r="13" spans="1:19" ht="12.95" customHeight="1">
      <c r="A13" s="390" t="s">
        <v>119</v>
      </c>
      <c r="B13" s="391"/>
      <c r="C13" s="134">
        <v>1</v>
      </c>
      <c r="D13" s="133">
        <v>150</v>
      </c>
      <c r="E13" s="132">
        <v>54</v>
      </c>
      <c r="F13" s="132">
        <v>2</v>
      </c>
      <c r="G13" s="131">
        <f>IF(AND(ISBLANK(D13),ISBLANK(E13)),"",D13+E13)</f>
        <v>204</v>
      </c>
      <c r="H13" s="130">
        <f>IF(OR(ISNUMBER($G13),ISNUMBER($Q13)),(SIGN(N($G13)-N($Q13))+1)/2,"")</f>
        <v>1</v>
      </c>
      <c r="I13" s="124"/>
      <c r="K13" s="390" t="s">
        <v>118</v>
      </c>
      <c r="L13" s="391"/>
      <c r="M13" s="134">
        <v>1</v>
      </c>
      <c r="N13" s="133">
        <v>140</v>
      </c>
      <c r="O13" s="132">
        <v>44</v>
      </c>
      <c r="P13" s="132">
        <v>7</v>
      </c>
      <c r="Q13" s="131">
        <f>IF(AND(ISBLANK(N13),ISBLANK(O13)),"",N13+O13)</f>
        <v>184</v>
      </c>
      <c r="R13" s="130">
        <f>IF(ISNUMBER($H13),1-$H13,"")</f>
        <v>0</v>
      </c>
      <c r="S13" s="124"/>
    </row>
    <row r="14" spans="1:19" ht="12.95" customHeight="1">
      <c r="A14" s="392"/>
      <c r="B14" s="393"/>
      <c r="C14" s="129">
        <v>2</v>
      </c>
      <c r="D14" s="128">
        <v>149</v>
      </c>
      <c r="E14" s="127">
        <v>69</v>
      </c>
      <c r="F14" s="127">
        <v>1</v>
      </c>
      <c r="G14" s="126">
        <f>IF(AND(ISBLANK(D14),ISBLANK(E14)),"",D14+E14)</f>
        <v>218</v>
      </c>
      <c r="H14" s="125">
        <f>IF(OR(ISNUMBER($G14),ISNUMBER($Q14)),(SIGN(N($G14)-N($Q14))+1)/2,"")</f>
        <v>1</v>
      </c>
      <c r="I14" s="124"/>
      <c r="K14" s="392"/>
      <c r="L14" s="393"/>
      <c r="M14" s="129">
        <v>2</v>
      </c>
      <c r="N14" s="128">
        <v>156</v>
      </c>
      <c r="O14" s="127">
        <v>49</v>
      </c>
      <c r="P14" s="127">
        <v>9</v>
      </c>
      <c r="Q14" s="126">
        <f>IF(AND(ISBLANK(N14),ISBLANK(O14)),"",N14+O14)</f>
        <v>205</v>
      </c>
      <c r="R14" s="125">
        <f>IF(ISNUMBER($H14),1-$H14,"")</f>
        <v>0</v>
      </c>
      <c r="S14" s="124"/>
    </row>
    <row r="15" spans="1:19" ht="12.95" customHeight="1" thickBot="1">
      <c r="A15" s="378" t="s">
        <v>85</v>
      </c>
      <c r="B15" s="379"/>
      <c r="C15" s="129">
        <v>3</v>
      </c>
      <c r="D15" s="128"/>
      <c r="E15" s="127"/>
      <c r="F15" s="127"/>
      <c r="G15" s="126" t="str">
        <f>IF(AND(ISBLANK(D15),ISBLANK(E15)),"",D15+E15)</f>
        <v/>
      </c>
      <c r="H15" s="125" t="str">
        <f>IF(OR(ISNUMBER($G15),ISNUMBER($Q15)),(SIGN(N($G15)-N($Q15))+1)/2,"")</f>
        <v/>
      </c>
      <c r="I15" s="124"/>
      <c r="K15" s="378" t="s">
        <v>117</v>
      </c>
      <c r="L15" s="379"/>
      <c r="M15" s="129">
        <v>3</v>
      </c>
      <c r="N15" s="128"/>
      <c r="O15" s="127"/>
      <c r="P15" s="127"/>
      <c r="Q15" s="126" t="str">
        <f>IF(AND(ISBLANK(N15),ISBLANK(O15)),"",N15+O15)</f>
        <v/>
      </c>
      <c r="R15" s="125" t="str">
        <f>IF(ISNUMBER($H15),1-$H15,"")</f>
        <v/>
      </c>
      <c r="S15" s="124"/>
    </row>
    <row r="16" spans="1:19" ht="12.95" customHeight="1">
      <c r="A16" s="380"/>
      <c r="B16" s="381"/>
      <c r="C16" s="123">
        <v>4</v>
      </c>
      <c r="D16" s="122"/>
      <c r="E16" s="121"/>
      <c r="F16" s="121"/>
      <c r="G16" s="120" t="str">
        <f>IF(AND(ISBLANK(D16),ISBLANK(E16)),"",D16+E16)</f>
        <v/>
      </c>
      <c r="H16" s="119" t="str">
        <f>IF(OR(ISNUMBER($G16),ISNUMBER($Q16)),(SIGN(N($G16)-N($Q16))+1)/2,"")</f>
        <v/>
      </c>
      <c r="I16" s="384">
        <f>IF(ISNUMBER(H17),(SIGN(1000*($H17-$R17)+$G17-$Q17)+1)/2,"")</f>
        <v>1</v>
      </c>
      <c r="K16" s="380"/>
      <c r="L16" s="381"/>
      <c r="M16" s="123">
        <v>4</v>
      </c>
      <c r="N16" s="122"/>
      <c r="O16" s="121"/>
      <c r="P16" s="121"/>
      <c r="Q16" s="120" t="str">
        <f>IF(AND(ISBLANK(N16),ISBLANK(O16)),"",N16+O16)</f>
        <v/>
      </c>
      <c r="R16" s="119" t="str">
        <f>IF(ISNUMBER($H16),1-$H16,"")</f>
        <v/>
      </c>
      <c r="S16" s="384">
        <f>IF(ISNUMBER($I16),1-$I16,"")</f>
        <v>0</v>
      </c>
    </row>
    <row r="17" spans="1:19" ht="15.95" customHeight="1" thickBot="1">
      <c r="A17" s="382">
        <v>20149</v>
      </c>
      <c r="B17" s="383"/>
      <c r="C17" s="118" t="s">
        <v>18</v>
      </c>
      <c r="D17" s="115">
        <f>IF(ISNUMBER($G17),SUM(D13:D16),"")</f>
        <v>299</v>
      </c>
      <c r="E17" s="117">
        <f>IF(ISNUMBER($G17),SUM(E13:E16),"")</f>
        <v>123</v>
      </c>
      <c r="F17" s="117">
        <f>IF(ISNUMBER($G17),SUM(F13:F16),"")</f>
        <v>3</v>
      </c>
      <c r="G17" s="116">
        <f>IF(SUM($G13:$G16)+SUM($Q13:$Q16)&gt;0,SUM(G13:G16),"")</f>
        <v>422</v>
      </c>
      <c r="H17" s="115">
        <f>IF(ISNUMBER($G17),SUM(H13:H16),"")</f>
        <v>2</v>
      </c>
      <c r="I17" s="385"/>
      <c r="K17" s="382">
        <v>10207</v>
      </c>
      <c r="L17" s="383"/>
      <c r="M17" s="118" t="s">
        <v>18</v>
      </c>
      <c r="N17" s="115">
        <f>IF(ISNUMBER($G17),SUM(N13:N16),"")</f>
        <v>296</v>
      </c>
      <c r="O17" s="117">
        <f>IF(ISNUMBER($G17),SUM(O13:O16),"")</f>
        <v>93</v>
      </c>
      <c r="P17" s="117">
        <f>IF(ISNUMBER($G17),SUM(P13:P16),"")</f>
        <v>16</v>
      </c>
      <c r="Q17" s="116">
        <f>IF(SUM($G13:$G16)+SUM($Q13:$Q16)&gt;0,SUM(Q13:Q16),"")</f>
        <v>389</v>
      </c>
      <c r="R17" s="115">
        <f>IF(ISNUMBER($G17),SUM(R13:R16),"")</f>
        <v>0</v>
      </c>
      <c r="S17" s="385"/>
    </row>
    <row r="18" spans="1:19" ht="12.95" customHeight="1">
      <c r="A18" s="390" t="s">
        <v>116</v>
      </c>
      <c r="B18" s="391"/>
      <c r="C18" s="134">
        <v>1</v>
      </c>
      <c r="D18" s="133">
        <v>137</v>
      </c>
      <c r="E18" s="132">
        <v>63</v>
      </c>
      <c r="F18" s="132">
        <v>8</v>
      </c>
      <c r="G18" s="131">
        <f>IF(AND(ISBLANK(D18),ISBLANK(E18)),"",D18+E18)</f>
        <v>200</v>
      </c>
      <c r="H18" s="130">
        <f>IF(OR(ISNUMBER($G18),ISNUMBER($Q18)),(SIGN(N($G18)-N($Q18))+1)/2,"")</f>
        <v>1</v>
      </c>
      <c r="I18" s="124"/>
      <c r="K18" s="390" t="s">
        <v>115</v>
      </c>
      <c r="L18" s="391"/>
      <c r="M18" s="134">
        <v>1</v>
      </c>
      <c r="N18" s="133">
        <v>118</v>
      </c>
      <c r="O18" s="132">
        <v>45</v>
      </c>
      <c r="P18" s="132">
        <v>9</v>
      </c>
      <c r="Q18" s="131">
        <f>IF(AND(ISBLANK(N18),ISBLANK(O18)),"",N18+O18)</f>
        <v>163</v>
      </c>
      <c r="R18" s="130">
        <f>IF(ISNUMBER($H18),1-$H18,"")</f>
        <v>0</v>
      </c>
      <c r="S18" s="124"/>
    </row>
    <row r="19" spans="1:19" ht="12.95" customHeight="1">
      <c r="A19" s="392"/>
      <c r="B19" s="393"/>
      <c r="C19" s="129">
        <v>2</v>
      </c>
      <c r="D19" s="128">
        <v>125</v>
      </c>
      <c r="E19" s="127">
        <v>35</v>
      </c>
      <c r="F19" s="127">
        <v>8</v>
      </c>
      <c r="G19" s="126">
        <f>IF(AND(ISBLANK(D19),ISBLANK(E19)),"",D19+E19)</f>
        <v>160</v>
      </c>
      <c r="H19" s="125">
        <f>IF(OR(ISNUMBER($G19),ISNUMBER($Q19)),(SIGN(N($G19)-N($Q19))+1)/2,"")</f>
        <v>0</v>
      </c>
      <c r="I19" s="124"/>
      <c r="K19" s="392"/>
      <c r="L19" s="393"/>
      <c r="M19" s="129">
        <v>2</v>
      </c>
      <c r="N19" s="128">
        <v>138</v>
      </c>
      <c r="O19" s="127">
        <v>43</v>
      </c>
      <c r="P19" s="127">
        <v>10</v>
      </c>
      <c r="Q19" s="126">
        <f>IF(AND(ISBLANK(N19),ISBLANK(O19)),"",N19+O19)</f>
        <v>181</v>
      </c>
      <c r="R19" s="125">
        <f>IF(ISNUMBER($H19),1-$H19,"")</f>
        <v>1</v>
      </c>
      <c r="S19" s="124"/>
    </row>
    <row r="20" spans="1:19" ht="12.95" customHeight="1" thickBot="1">
      <c r="A20" s="378" t="s">
        <v>114</v>
      </c>
      <c r="B20" s="379"/>
      <c r="C20" s="129">
        <v>3</v>
      </c>
      <c r="D20" s="128"/>
      <c r="E20" s="127"/>
      <c r="F20" s="127"/>
      <c r="G20" s="126" t="str">
        <f>IF(AND(ISBLANK(D20),ISBLANK(E20)),"",D20+E20)</f>
        <v/>
      </c>
      <c r="H20" s="125" t="str">
        <f>IF(OR(ISNUMBER($G20),ISNUMBER($Q20)),(SIGN(N($G20)-N($Q20))+1)/2,"")</f>
        <v/>
      </c>
      <c r="I20" s="124"/>
      <c r="K20" s="378" t="s">
        <v>78</v>
      </c>
      <c r="L20" s="379"/>
      <c r="M20" s="129">
        <v>3</v>
      </c>
      <c r="N20" s="128"/>
      <c r="O20" s="127"/>
      <c r="P20" s="127"/>
      <c r="Q20" s="126" t="str">
        <f>IF(AND(ISBLANK(N20),ISBLANK(O20)),"",N20+O20)</f>
        <v/>
      </c>
      <c r="R20" s="125" t="str">
        <f>IF(ISNUMBER($H20),1-$H20,"")</f>
        <v/>
      </c>
      <c r="S20" s="124"/>
    </row>
    <row r="21" spans="1:19" ht="12.95" customHeight="1">
      <c r="A21" s="380"/>
      <c r="B21" s="381"/>
      <c r="C21" s="123">
        <v>4</v>
      </c>
      <c r="D21" s="122"/>
      <c r="E21" s="121"/>
      <c r="F21" s="121"/>
      <c r="G21" s="120" t="str">
        <f>IF(AND(ISBLANK(D21),ISBLANK(E21)),"",D21+E21)</f>
        <v/>
      </c>
      <c r="H21" s="119" t="str">
        <f>IF(OR(ISNUMBER($G21),ISNUMBER($Q21)),(SIGN(N($G21)-N($Q21))+1)/2,"")</f>
        <v/>
      </c>
      <c r="I21" s="384">
        <f>IF(ISNUMBER(H22),(SIGN(1000*($H22-$R22)+$G22-$Q22)+1)/2,"")</f>
        <v>1</v>
      </c>
      <c r="K21" s="380"/>
      <c r="L21" s="381"/>
      <c r="M21" s="123">
        <v>4</v>
      </c>
      <c r="N21" s="122"/>
      <c r="O21" s="121"/>
      <c r="P21" s="121"/>
      <c r="Q21" s="120" t="str">
        <f>IF(AND(ISBLANK(N21),ISBLANK(O21)),"",N21+O21)</f>
        <v/>
      </c>
      <c r="R21" s="119" t="str">
        <f>IF(ISNUMBER($H21),1-$H21,"")</f>
        <v/>
      </c>
      <c r="S21" s="384">
        <f>IF(ISNUMBER($I21),1-$I21,"")</f>
        <v>0</v>
      </c>
    </row>
    <row r="22" spans="1:19" ht="15.95" customHeight="1" thickBot="1">
      <c r="A22" s="382">
        <v>20150</v>
      </c>
      <c r="B22" s="383"/>
      <c r="C22" s="118" t="s">
        <v>18</v>
      </c>
      <c r="D22" s="115">
        <f>IF(ISNUMBER($G22),SUM(D18:D21),"")</f>
        <v>262</v>
      </c>
      <c r="E22" s="117">
        <f>IF(ISNUMBER($G22),SUM(E18:E21),"")</f>
        <v>98</v>
      </c>
      <c r="F22" s="117">
        <f>IF(ISNUMBER($G22),SUM(F18:F21),"")</f>
        <v>16</v>
      </c>
      <c r="G22" s="116">
        <f>IF(SUM($G18:$G21)+SUM($Q18:$Q21)&gt;0,SUM(G18:G21),"")</f>
        <v>360</v>
      </c>
      <c r="H22" s="115">
        <f>IF(ISNUMBER($G22),SUM(H18:H21),"")</f>
        <v>1</v>
      </c>
      <c r="I22" s="385"/>
      <c r="K22" s="382">
        <v>13361</v>
      </c>
      <c r="L22" s="383"/>
      <c r="M22" s="118" t="s">
        <v>18</v>
      </c>
      <c r="N22" s="115">
        <f>IF(ISNUMBER($G22),SUM(N18:N21),"")</f>
        <v>256</v>
      </c>
      <c r="O22" s="117">
        <f>IF(ISNUMBER($G22),SUM(O18:O21),"")</f>
        <v>88</v>
      </c>
      <c r="P22" s="117">
        <f>IF(ISNUMBER($G22),SUM(P18:P21),"")</f>
        <v>19</v>
      </c>
      <c r="Q22" s="116">
        <f>IF(SUM($G18:$G21)+SUM($Q18:$Q21)&gt;0,SUM(Q18:Q21),"")</f>
        <v>344</v>
      </c>
      <c r="R22" s="115">
        <f>IF(ISNUMBER($G22),SUM(R18:R21),"")</f>
        <v>1</v>
      </c>
      <c r="S22" s="385"/>
    </row>
    <row r="23" spans="1:19" ht="12.95" customHeight="1">
      <c r="A23" s="390" t="s">
        <v>113</v>
      </c>
      <c r="B23" s="391"/>
      <c r="C23" s="134">
        <v>1</v>
      </c>
      <c r="D23" s="133">
        <v>139</v>
      </c>
      <c r="E23" s="132">
        <v>52</v>
      </c>
      <c r="F23" s="132">
        <v>6</v>
      </c>
      <c r="G23" s="131">
        <f>IF(AND(ISBLANK(D23),ISBLANK(E23)),"",D23+E23)</f>
        <v>191</v>
      </c>
      <c r="H23" s="130">
        <f>IF(OR(ISNUMBER($G23),ISNUMBER($Q23)),(SIGN(N($G23)-N($Q23))+1)/2,"")</f>
        <v>1</v>
      </c>
      <c r="I23" s="124"/>
      <c r="K23" s="390" t="s">
        <v>112</v>
      </c>
      <c r="L23" s="391"/>
      <c r="M23" s="134">
        <v>1</v>
      </c>
      <c r="N23" s="133">
        <v>128</v>
      </c>
      <c r="O23" s="132">
        <v>43</v>
      </c>
      <c r="P23" s="132">
        <v>8</v>
      </c>
      <c r="Q23" s="131">
        <f>IF(AND(ISBLANK(N23),ISBLANK(O23)),"",N23+O23)</f>
        <v>171</v>
      </c>
      <c r="R23" s="130">
        <f>IF(ISNUMBER($H23),1-$H23,"")</f>
        <v>0</v>
      </c>
      <c r="S23" s="124"/>
    </row>
    <row r="24" spans="1:19" ht="12.95" customHeight="1">
      <c r="A24" s="392"/>
      <c r="B24" s="393"/>
      <c r="C24" s="129">
        <v>2</v>
      </c>
      <c r="D24" s="128">
        <v>144</v>
      </c>
      <c r="E24" s="127">
        <v>36</v>
      </c>
      <c r="F24" s="127">
        <v>9</v>
      </c>
      <c r="G24" s="126">
        <f>IF(AND(ISBLANK(D24),ISBLANK(E24)),"",D24+E24)</f>
        <v>180</v>
      </c>
      <c r="H24" s="125">
        <f>IF(OR(ISNUMBER($G24),ISNUMBER($Q24)),(SIGN(N($G24)-N($Q24))+1)/2,"")</f>
        <v>0</v>
      </c>
      <c r="I24" s="124"/>
      <c r="K24" s="392"/>
      <c r="L24" s="393"/>
      <c r="M24" s="129">
        <v>2</v>
      </c>
      <c r="N24" s="128">
        <v>146</v>
      </c>
      <c r="O24" s="127">
        <v>61</v>
      </c>
      <c r="P24" s="127">
        <v>2</v>
      </c>
      <c r="Q24" s="126">
        <f>IF(AND(ISBLANK(N24),ISBLANK(O24)),"",N24+O24)</f>
        <v>207</v>
      </c>
      <c r="R24" s="125">
        <f>IF(ISNUMBER($H24),1-$H24,"")</f>
        <v>1</v>
      </c>
      <c r="S24" s="124"/>
    </row>
    <row r="25" spans="1:19" ht="12.95" customHeight="1" thickBot="1">
      <c r="A25" s="378" t="s">
        <v>111</v>
      </c>
      <c r="B25" s="379"/>
      <c r="C25" s="129">
        <v>3</v>
      </c>
      <c r="D25" s="128"/>
      <c r="E25" s="127"/>
      <c r="F25" s="127"/>
      <c r="G25" s="126" t="str">
        <f>IF(AND(ISBLANK(D25),ISBLANK(E25)),"",D25+E25)</f>
        <v/>
      </c>
      <c r="H25" s="125" t="str">
        <f>IF(OR(ISNUMBER($G25),ISNUMBER($Q25)),(SIGN(N($G25)-N($Q25))+1)/2,"")</f>
        <v/>
      </c>
      <c r="I25" s="124"/>
      <c r="K25" s="378" t="s">
        <v>110</v>
      </c>
      <c r="L25" s="379"/>
      <c r="M25" s="129">
        <v>3</v>
      </c>
      <c r="N25" s="128"/>
      <c r="O25" s="127"/>
      <c r="P25" s="127"/>
      <c r="Q25" s="126" t="str">
        <f>IF(AND(ISBLANK(N25),ISBLANK(O25)),"",N25+O25)</f>
        <v/>
      </c>
      <c r="R25" s="125" t="str">
        <f>IF(ISNUMBER($H25),1-$H25,"")</f>
        <v/>
      </c>
      <c r="S25" s="124"/>
    </row>
    <row r="26" spans="1:19" ht="12.95" customHeight="1">
      <c r="A26" s="380"/>
      <c r="B26" s="381"/>
      <c r="C26" s="123">
        <v>4</v>
      </c>
      <c r="D26" s="122"/>
      <c r="E26" s="121"/>
      <c r="F26" s="121"/>
      <c r="G26" s="120" t="str">
        <f>IF(AND(ISBLANK(D26),ISBLANK(E26)),"",D26+E26)</f>
        <v/>
      </c>
      <c r="H26" s="119" t="str">
        <f>IF(OR(ISNUMBER($G26),ISNUMBER($Q26)),(SIGN(N($G26)-N($Q26))+1)/2,"")</f>
        <v/>
      </c>
      <c r="I26" s="384">
        <f>IF(ISNUMBER(H27),(SIGN(1000*($H27-$R27)+$G27-$Q27)+1)/2,"")</f>
        <v>0</v>
      </c>
      <c r="K26" s="380"/>
      <c r="L26" s="381"/>
      <c r="M26" s="123">
        <v>4</v>
      </c>
      <c r="N26" s="122"/>
      <c r="O26" s="121"/>
      <c r="P26" s="121"/>
      <c r="Q26" s="120" t="str">
        <f>IF(AND(ISBLANK(N26),ISBLANK(O26)),"",N26+O26)</f>
        <v/>
      </c>
      <c r="R26" s="119" t="str">
        <f>IF(ISNUMBER($H26),1-$H26,"")</f>
        <v/>
      </c>
      <c r="S26" s="384">
        <f>IF(ISNUMBER($I26),1-$I26,"")</f>
        <v>1</v>
      </c>
    </row>
    <row r="27" spans="1:19" ht="15.95" customHeight="1" thickBot="1">
      <c r="A27" s="382">
        <v>20144</v>
      </c>
      <c r="B27" s="383"/>
      <c r="C27" s="118" t="s">
        <v>18</v>
      </c>
      <c r="D27" s="115">
        <f>IF(ISNUMBER($G27),SUM(D23:D26),"")</f>
        <v>283</v>
      </c>
      <c r="E27" s="117">
        <f>IF(ISNUMBER($G27),SUM(E23:E26),"")</f>
        <v>88</v>
      </c>
      <c r="F27" s="117">
        <f>IF(ISNUMBER($G27),SUM(F23:F26),"")</f>
        <v>15</v>
      </c>
      <c r="G27" s="116">
        <f>IF(SUM($G23:$G26)+SUM($Q23:$Q26)&gt;0,SUM(G23:G26),"")</f>
        <v>371</v>
      </c>
      <c r="H27" s="115">
        <f>IF(ISNUMBER($G27),SUM(H23:H26),"")</f>
        <v>1</v>
      </c>
      <c r="I27" s="385"/>
      <c r="K27" s="382">
        <v>22956</v>
      </c>
      <c r="L27" s="383"/>
      <c r="M27" s="118" t="s">
        <v>18</v>
      </c>
      <c r="N27" s="115">
        <f>IF(ISNUMBER($G27),SUM(N23:N26),"")</f>
        <v>274</v>
      </c>
      <c r="O27" s="117">
        <f>IF(ISNUMBER($G27),SUM(O23:O26),"")</f>
        <v>104</v>
      </c>
      <c r="P27" s="117">
        <f>IF(ISNUMBER($G27),SUM(P23:P26),"")</f>
        <v>10</v>
      </c>
      <c r="Q27" s="116">
        <f>IF(SUM($G23:$G26)+SUM($Q23:$Q26)&gt;0,SUM(Q23:Q26),"")</f>
        <v>378</v>
      </c>
      <c r="R27" s="115">
        <f>IF(ISNUMBER($G27),SUM(R23:R26),"")</f>
        <v>1</v>
      </c>
      <c r="S27" s="385"/>
    </row>
    <row r="28" spans="1:19" ht="12.95" customHeight="1">
      <c r="A28" s="390" t="s">
        <v>109</v>
      </c>
      <c r="B28" s="391"/>
      <c r="C28" s="134">
        <v>1</v>
      </c>
      <c r="D28" s="133">
        <v>150</v>
      </c>
      <c r="E28" s="132">
        <v>70</v>
      </c>
      <c r="F28" s="132">
        <v>3</v>
      </c>
      <c r="G28" s="131">
        <f>IF(AND(ISBLANK(D28),ISBLANK(E28)),"",D28+E28)</f>
        <v>220</v>
      </c>
      <c r="H28" s="130">
        <f>IF(OR(ISNUMBER($G28),ISNUMBER($Q28)),(SIGN(N($G28)-N($Q28))+1)/2,"")</f>
        <v>1</v>
      </c>
      <c r="I28" s="124"/>
      <c r="K28" s="390" t="s">
        <v>108</v>
      </c>
      <c r="L28" s="391"/>
      <c r="M28" s="134">
        <v>1</v>
      </c>
      <c r="N28" s="133">
        <v>145</v>
      </c>
      <c r="O28" s="132">
        <v>70</v>
      </c>
      <c r="P28" s="132">
        <v>1</v>
      </c>
      <c r="Q28" s="131">
        <f>IF(AND(ISBLANK(N28),ISBLANK(O28)),"",N28+O28)</f>
        <v>215</v>
      </c>
      <c r="R28" s="130">
        <f>IF(ISNUMBER($H28),1-$H28,"")</f>
        <v>0</v>
      </c>
      <c r="S28" s="124"/>
    </row>
    <row r="29" spans="1:19" ht="12.95" customHeight="1">
      <c r="A29" s="392"/>
      <c r="B29" s="393"/>
      <c r="C29" s="129">
        <v>2</v>
      </c>
      <c r="D29" s="128">
        <v>150</v>
      </c>
      <c r="E29" s="127">
        <v>61</v>
      </c>
      <c r="F29" s="127">
        <v>3</v>
      </c>
      <c r="G29" s="126">
        <f>IF(AND(ISBLANK(D29),ISBLANK(E29)),"",D29+E29)</f>
        <v>211</v>
      </c>
      <c r="H29" s="125">
        <f>IF(OR(ISNUMBER($G29),ISNUMBER($Q29)),(SIGN(N($G29)-N($Q29))+1)/2,"")</f>
        <v>1</v>
      </c>
      <c r="I29" s="124"/>
      <c r="K29" s="392"/>
      <c r="L29" s="393"/>
      <c r="M29" s="129">
        <v>2</v>
      </c>
      <c r="N29" s="128">
        <v>146</v>
      </c>
      <c r="O29" s="127">
        <v>54</v>
      </c>
      <c r="P29" s="127">
        <v>2</v>
      </c>
      <c r="Q29" s="126">
        <f>IF(AND(ISBLANK(N29),ISBLANK(O29)),"",N29+O29)</f>
        <v>200</v>
      </c>
      <c r="R29" s="125">
        <f>IF(ISNUMBER($H29),1-$H29,"")</f>
        <v>0</v>
      </c>
      <c r="S29" s="124"/>
    </row>
    <row r="30" spans="1:19" ht="12.95" customHeight="1" thickBot="1">
      <c r="A30" s="378" t="s">
        <v>107</v>
      </c>
      <c r="B30" s="379"/>
      <c r="C30" s="129">
        <v>3</v>
      </c>
      <c r="D30" s="128"/>
      <c r="E30" s="127"/>
      <c r="F30" s="127"/>
      <c r="G30" s="126" t="str">
        <f>IF(AND(ISBLANK(D30),ISBLANK(E30)),"",D30+E30)</f>
        <v/>
      </c>
      <c r="H30" s="125" t="str">
        <f>IF(OR(ISNUMBER($G30),ISNUMBER($Q30)),(SIGN(N($G30)-N($Q30))+1)/2,"")</f>
        <v/>
      </c>
      <c r="I30" s="124"/>
      <c r="K30" s="378" t="s">
        <v>106</v>
      </c>
      <c r="L30" s="379"/>
      <c r="M30" s="129">
        <v>3</v>
      </c>
      <c r="N30" s="128"/>
      <c r="O30" s="127"/>
      <c r="P30" s="127"/>
      <c r="Q30" s="126" t="str">
        <f>IF(AND(ISBLANK(N30),ISBLANK(O30)),"",N30+O30)</f>
        <v/>
      </c>
      <c r="R30" s="125" t="str">
        <f>IF(ISNUMBER($H30),1-$H30,"")</f>
        <v/>
      </c>
      <c r="S30" s="124"/>
    </row>
    <row r="31" spans="1:19" ht="12.95" customHeight="1">
      <c r="A31" s="380"/>
      <c r="B31" s="381"/>
      <c r="C31" s="123">
        <v>4</v>
      </c>
      <c r="D31" s="122"/>
      <c r="E31" s="121"/>
      <c r="F31" s="121"/>
      <c r="G31" s="120" t="str">
        <f>IF(AND(ISBLANK(D31),ISBLANK(E31)),"",D31+E31)</f>
        <v/>
      </c>
      <c r="H31" s="119" t="str">
        <f>IF(OR(ISNUMBER($G31),ISNUMBER($Q31)),(SIGN(N($G31)-N($Q31))+1)/2,"")</f>
        <v/>
      </c>
      <c r="I31" s="384">
        <f>IF(ISNUMBER(H32),(SIGN(1000*($H32-$R32)+$G32-$Q32)+1)/2,"")</f>
        <v>1</v>
      </c>
      <c r="K31" s="380"/>
      <c r="L31" s="381"/>
      <c r="M31" s="123">
        <v>4</v>
      </c>
      <c r="N31" s="122"/>
      <c r="O31" s="121"/>
      <c r="P31" s="121"/>
      <c r="Q31" s="120" t="str">
        <f>IF(AND(ISBLANK(N31),ISBLANK(O31)),"",N31+O31)</f>
        <v/>
      </c>
      <c r="R31" s="119" t="str">
        <f>IF(ISNUMBER($H31),1-$H31,"")</f>
        <v/>
      </c>
      <c r="S31" s="384">
        <f>IF(ISNUMBER($I31),1-$I31,"")</f>
        <v>0</v>
      </c>
    </row>
    <row r="32" spans="1:19" ht="15.95" customHeight="1" thickBot="1">
      <c r="A32" s="382">
        <v>20143</v>
      </c>
      <c r="B32" s="383"/>
      <c r="C32" s="118" t="s">
        <v>18</v>
      </c>
      <c r="D32" s="135">
        <f>IF(ISNUMBER($G32),SUM(D28:D31),"")</f>
        <v>300</v>
      </c>
      <c r="E32" s="117">
        <f>IF(ISNUMBER($G32),SUM(E28:E31),"")</f>
        <v>131</v>
      </c>
      <c r="F32" s="117">
        <f>IF(ISNUMBER($G32),SUM(F28:F31),"")</f>
        <v>6</v>
      </c>
      <c r="G32" s="116">
        <f>IF(SUM($G28:$G31)+SUM($Q28:$Q31)&gt;0,SUM(G28:G31),"")</f>
        <v>431</v>
      </c>
      <c r="H32" s="115">
        <f>IF(ISNUMBER($G32),SUM(H28:H31),"")</f>
        <v>2</v>
      </c>
      <c r="I32" s="385"/>
      <c r="K32" s="382">
        <v>836</v>
      </c>
      <c r="L32" s="383"/>
      <c r="M32" s="118" t="s">
        <v>18</v>
      </c>
      <c r="N32" s="115">
        <f>IF(ISNUMBER($G32),SUM(N28:N31),"")</f>
        <v>291</v>
      </c>
      <c r="O32" s="117">
        <f>IF(ISNUMBER($G32),SUM(O28:O31),"")</f>
        <v>124</v>
      </c>
      <c r="P32" s="117">
        <f>IF(ISNUMBER($G32),SUM(P28:P31),"")</f>
        <v>3</v>
      </c>
      <c r="Q32" s="116">
        <f>IF(SUM($G28:$G31)+SUM($Q28:$Q31)&gt;0,SUM(Q28:Q31),"")</f>
        <v>415</v>
      </c>
      <c r="R32" s="115">
        <f>IF(ISNUMBER($G32),SUM(R28:R31),"")</f>
        <v>0</v>
      </c>
      <c r="S32" s="385"/>
    </row>
    <row r="33" spans="1:19" ht="12.95" customHeight="1">
      <c r="A33" s="390" t="s">
        <v>105</v>
      </c>
      <c r="B33" s="391"/>
      <c r="C33" s="134">
        <v>1</v>
      </c>
      <c r="D33" s="133">
        <v>124</v>
      </c>
      <c r="E33" s="132">
        <v>63</v>
      </c>
      <c r="F33" s="132">
        <v>2</v>
      </c>
      <c r="G33" s="131">
        <f>IF(AND(ISBLANK(D33),ISBLANK(E33)),"",D33+E33)</f>
        <v>187</v>
      </c>
      <c r="H33" s="130">
        <f>IF(OR(ISNUMBER($G33),ISNUMBER($Q33)),(SIGN(N($G33)-N($Q33))+1)/2,"")</f>
        <v>0</v>
      </c>
      <c r="I33" s="124"/>
      <c r="K33" s="390" t="s">
        <v>104</v>
      </c>
      <c r="L33" s="391"/>
      <c r="M33" s="134">
        <v>1</v>
      </c>
      <c r="N33" s="133">
        <v>138</v>
      </c>
      <c r="O33" s="132">
        <v>51</v>
      </c>
      <c r="P33" s="132">
        <v>3</v>
      </c>
      <c r="Q33" s="131">
        <f>IF(AND(ISBLANK(N33),ISBLANK(O33)),"",N33+O33)</f>
        <v>189</v>
      </c>
      <c r="R33" s="130">
        <f>IF(ISNUMBER($H33),1-$H33,"")</f>
        <v>1</v>
      </c>
      <c r="S33" s="124"/>
    </row>
    <row r="34" spans="1:19" ht="12.95" customHeight="1">
      <c r="A34" s="392"/>
      <c r="B34" s="393"/>
      <c r="C34" s="129">
        <v>2</v>
      </c>
      <c r="D34" s="128">
        <v>145</v>
      </c>
      <c r="E34" s="127">
        <v>62</v>
      </c>
      <c r="F34" s="127">
        <v>4</v>
      </c>
      <c r="G34" s="126">
        <f>IF(AND(ISBLANK(D34),ISBLANK(E34)),"",D34+E34)</f>
        <v>207</v>
      </c>
      <c r="H34" s="125">
        <f>IF(OR(ISNUMBER($G34),ISNUMBER($Q34)),(SIGN(N($G34)-N($Q34))+1)/2,"")</f>
        <v>1</v>
      </c>
      <c r="I34" s="124"/>
      <c r="K34" s="392"/>
      <c r="L34" s="393"/>
      <c r="M34" s="129">
        <v>2</v>
      </c>
      <c r="N34" s="128">
        <v>147</v>
      </c>
      <c r="O34" s="127">
        <v>58</v>
      </c>
      <c r="P34" s="127">
        <v>8</v>
      </c>
      <c r="Q34" s="126">
        <f>IF(AND(ISBLANK(N34),ISBLANK(O34)),"",N34+O34)</f>
        <v>205</v>
      </c>
      <c r="R34" s="125">
        <f>IF(ISNUMBER($H34),1-$H34,"")</f>
        <v>0</v>
      </c>
      <c r="S34" s="124"/>
    </row>
    <row r="35" spans="1:19" ht="12.95" customHeight="1" thickBot="1">
      <c r="A35" s="378" t="s">
        <v>103</v>
      </c>
      <c r="B35" s="379"/>
      <c r="C35" s="129">
        <v>3</v>
      </c>
      <c r="D35" s="128"/>
      <c r="E35" s="127"/>
      <c r="F35" s="127"/>
      <c r="G35" s="126" t="str">
        <f>IF(AND(ISBLANK(D35),ISBLANK(E35)),"",D35+E35)</f>
        <v/>
      </c>
      <c r="H35" s="125" t="str">
        <f>IF(OR(ISNUMBER($G35),ISNUMBER($Q35)),(SIGN(N($G35)-N($Q35))+1)/2,"")</f>
        <v/>
      </c>
      <c r="I35" s="124"/>
      <c r="K35" s="378" t="s">
        <v>27</v>
      </c>
      <c r="L35" s="379"/>
      <c r="M35" s="129">
        <v>3</v>
      </c>
      <c r="N35" s="128"/>
      <c r="O35" s="127"/>
      <c r="P35" s="127"/>
      <c r="Q35" s="126" t="str">
        <f>IF(AND(ISBLANK(N35),ISBLANK(O35)),"",N35+O35)</f>
        <v/>
      </c>
      <c r="R35" s="125" t="str">
        <f>IF(ISNUMBER($H35),1-$H35,"")</f>
        <v/>
      </c>
      <c r="S35" s="124"/>
    </row>
    <row r="36" spans="1:19" ht="12.95" customHeight="1">
      <c r="A36" s="380"/>
      <c r="B36" s="381"/>
      <c r="C36" s="123">
        <v>4</v>
      </c>
      <c r="D36" s="122"/>
      <c r="E36" s="121"/>
      <c r="F36" s="121"/>
      <c r="G36" s="120" t="str">
        <f>IF(AND(ISBLANK(D36),ISBLANK(E36)),"",D36+E36)</f>
        <v/>
      </c>
      <c r="H36" s="119" t="str">
        <f>IF(OR(ISNUMBER($G36),ISNUMBER($Q36)),(SIGN(N($G36)-N($Q36))+1)/2,"")</f>
        <v/>
      </c>
      <c r="I36" s="384">
        <f>IF(ISNUMBER(H37),(SIGN(1000*($H37-$R37)+$G37-$Q37)+1)/2,"")</f>
        <v>0.5</v>
      </c>
      <c r="K36" s="380"/>
      <c r="L36" s="381"/>
      <c r="M36" s="123">
        <v>4</v>
      </c>
      <c r="N36" s="122"/>
      <c r="O36" s="121"/>
      <c r="P36" s="121"/>
      <c r="Q36" s="120" t="str">
        <f>IF(AND(ISBLANK(N36),ISBLANK(O36)),"",N36+O36)</f>
        <v/>
      </c>
      <c r="R36" s="119" t="str">
        <f>IF(ISNUMBER($H36),1-$H36,"")</f>
        <v/>
      </c>
      <c r="S36" s="384">
        <f>IF(ISNUMBER($I36),1-$I36,"")</f>
        <v>0.5</v>
      </c>
    </row>
    <row r="37" spans="1:19" ht="15.95" customHeight="1" thickBot="1">
      <c r="A37" s="382">
        <v>20146</v>
      </c>
      <c r="B37" s="383"/>
      <c r="C37" s="118" t="s">
        <v>18</v>
      </c>
      <c r="D37" s="115">
        <f>IF(ISNUMBER($G37),SUM(D33:D36),"")</f>
        <v>269</v>
      </c>
      <c r="E37" s="117">
        <f>IF(ISNUMBER($G37),SUM(E33:E36),"")</f>
        <v>125</v>
      </c>
      <c r="F37" s="117">
        <f>IF(ISNUMBER($G37),SUM(F33:F36),"")</f>
        <v>6</v>
      </c>
      <c r="G37" s="116">
        <f>IF(SUM($G33:$G36)+SUM($Q33:$Q36)&gt;0,SUM(G33:G36),"")</f>
        <v>394</v>
      </c>
      <c r="H37" s="115">
        <f>IF(ISNUMBER($G37),SUM(H33:H36),"")</f>
        <v>1</v>
      </c>
      <c r="I37" s="385"/>
      <c r="K37" s="382">
        <v>751</v>
      </c>
      <c r="L37" s="383"/>
      <c r="M37" s="118" t="s">
        <v>18</v>
      </c>
      <c r="N37" s="115">
        <f>IF(ISNUMBER($G37),SUM(N33:N36),"")</f>
        <v>285</v>
      </c>
      <c r="O37" s="117">
        <f>IF(ISNUMBER($G37),SUM(O33:O36),"")</f>
        <v>109</v>
      </c>
      <c r="P37" s="117">
        <f>IF(ISNUMBER($G37),SUM(P33:P36),"")</f>
        <v>11</v>
      </c>
      <c r="Q37" s="116">
        <f>IF(SUM($G33:$G36)+SUM($Q33:$Q36)&gt;0,SUM(Q33:Q36),"")</f>
        <v>394</v>
      </c>
      <c r="R37" s="115">
        <f>IF(ISNUMBER($G37),SUM(R33:R36),"")</f>
        <v>1</v>
      </c>
      <c r="S37" s="385"/>
    </row>
    <row r="38" spans="1:19" ht="5.0999999999999996" customHeight="1" thickBot="1"/>
    <row r="39" spans="1:19" ht="20.100000000000001" customHeight="1" thickBot="1">
      <c r="A39" s="114"/>
      <c r="B39" s="113"/>
      <c r="C39" s="112" t="s">
        <v>45</v>
      </c>
      <c r="D39" s="111">
        <f>IF(ISNUMBER($G39),SUM(D12,D17,D22,D27,D32,D37),"")</f>
        <v>1699</v>
      </c>
      <c r="E39" s="110">
        <f>IF(ISNUMBER($G39),SUM(E12,E17,E22,E27,E32,E37),"")</f>
        <v>693</v>
      </c>
      <c r="F39" s="110">
        <f>IF(ISNUMBER($G39),SUM(F12,F17,F22,F27,F32,F37),"")</f>
        <v>55</v>
      </c>
      <c r="G39" s="109">
        <f>IF(SUM($G$8:$G$37)+SUM($Q$8:$Q$37)&gt;0,SUM(G12,G17,G22,G27,G32,G37),"")</f>
        <v>2392</v>
      </c>
      <c r="H39" s="108">
        <f>IF(SUM($G$8:$G$37)+SUM($Q$8:$Q$37)&gt;0,SUM(H12,H17,H22,H27,H32,H37),"")</f>
        <v>9</v>
      </c>
      <c r="I39" s="107">
        <f>IF(ISNUMBER($G39),(SIGN($G39-$Q39)+1)/IF(COUNT(I$11,I$16,I$21,I$26,I$31,I$36)&gt;3,1,2),"")</f>
        <v>2</v>
      </c>
      <c r="K39" s="114"/>
      <c r="L39" s="113"/>
      <c r="M39" s="112" t="s">
        <v>45</v>
      </c>
      <c r="N39" s="111">
        <f>IF(ISNUMBER($G39),SUM(N12,N17,N22,N27,N32,N37),"")</f>
        <v>1640</v>
      </c>
      <c r="O39" s="110">
        <f>IF(ISNUMBER($G39),SUM(O12,O17,O22,O27,O32,O37),"")</f>
        <v>604</v>
      </c>
      <c r="P39" s="110">
        <f>IF(ISNUMBER($G39),SUM(P12,P17,P22,P27,P32,P37),"")</f>
        <v>76</v>
      </c>
      <c r="Q39" s="109">
        <f>IF(SUM($G$8:$G$37)+SUM($Q$8:$Q$37)&gt;0,SUM(Q12,Q17,Q22,Q27,Q32,Q37),"")</f>
        <v>2244</v>
      </c>
      <c r="R39" s="108">
        <f>IF(SUM($G$8:$G$37)+SUM($Q$8:$Q$37)&gt;0,SUM(R12,R17,R22,R27,R32,R37),"")</f>
        <v>3</v>
      </c>
      <c r="S39" s="107">
        <f>IF(ISNUMBER($I39),IF(COUNT(S$11,S$16,S$21,S$26,S$31,S$36)&gt;3,2,1)-$I39,"")</f>
        <v>0</v>
      </c>
    </row>
    <row r="40" spans="1:19" ht="5.0999999999999996" customHeight="1" thickBot="1"/>
    <row r="41" spans="1:19" ht="18" customHeight="1" thickBot="1">
      <c r="A41" s="82"/>
      <c r="B41" s="104" t="s">
        <v>46</v>
      </c>
      <c r="C41" s="359" t="s">
        <v>102</v>
      </c>
      <c r="D41" s="359"/>
      <c r="E41" s="359"/>
      <c r="G41" s="361" t="s">
        <v>48</v>
      </c>
      <c r="H41" s="361"/>
      <c r="I41" s="106">
        <f>IF(ISNUMBER(I$39),SUM(I11,I16,I21,I26,I31,I36,I39),"")</f>
        <v>6.5</v>
      </c>
      <c r="K41" s="82"/>
      <c r="L41" s="104" t="s">
        <v>46</v>
      </c>
      <c r="M41" s="359" t="s">
        <v>101</v>
      </c>
      <c r="N41" s="359"/>
      <c r="O41" s="359"/>
      <c r="Q41" s="361" t="s">
        <v>48</v>
      </c>
      <c r="R41" s="361"/>
      <c r="S41" s="106">
        <f>IF(ISNUMBER(S$39),SUM(S11,S16,S21,S26,S31,S36,S39),"")</f>
        <v>1.5</v>
      </c>
    </row>
    <row r="42" spans="1:19" ht="18" customHeight="1">
      <c r="A42" s="82"/>
      <c r="B42" s="104" t="s">
        <v>50</v>
      </c>
      <c r="C42" s="358"/>
      <c r="D42" s="358"/>
      <c r="E42" s="358"/>
      <c r="G42" s="105"/>
      <c r="H42" s="105"/>
      <c r="I42" s="105"/>
      <c r="K42" s="82"/>
      <c r="L42" s="104" t="s">
        <v>50</v>
      </c>
      <c r="M42" s="358"/>
      <c r="N42" s="358"/>
      <c r="O42" s="358"/>
      <c r="Q42" s="105"/>
      <c r="R42" s="105"/>
      <c r="S42" s="105"/>
    </row>
    <row r="43" spans="1:19" ht="20.100000000000001" customHeight="1">
      <c r="A43" s="104" t="s">
        <v>51</v>
      </c>
      <c r="B43" s="104" t="s">
        <v>52</v>
      </c>
      <c r="C43" s="360" t="s">
        <v>100</v>
      </c>
      <c r="D43" s="360"/>
      <c r="E43" s="360"/>
      <c r="F43" s="360"/>
      <c r="G43" s="360"/>
      <c r="H43" s="360"/>
      <c r="I43" s="104"/>
      <c r="J43" s="104"/>
      <c r="K43" s="104" t="s">
        <v>53</v>
      </c>
      <c r="L43" s="360"/>
      <c r="M43" s="360"/>
      <c r="O43" s="104" t="s">
        <v>50</v>
      </c>
      <c r="P43" s="360"/>
      <c r="Q43" s="360"/>
      <c r="R43" s="360"/>
      <c r="S43" s="360"/>
    </row>
    <row r="44" spans="1:19" ht="9.9499999999999993" customHeight="1">
      <c r="E44" s="82"/>
      <c r="H44" s="82"/>
    </row>
    <row r="45" spans="1:19" ht="30" customHeight="1">
      <c r="A45" s="103" t="str">
        <f>"Technické podmínky utkání:   " &amp; $B$3 &amp; IF(ISBLANK($B$3),""," – ") &amp; $L$3</f>
        <v>Technické podmínky utkání:   TJ Astra Zahradní Město B – KK Dopravní podniky Praha B</v>
      </c>
    </row>
    <row r="46" spans="1:19" ht="20.100000000000001" customHeight="1">
      <c r="B46" s="144" t="s">
        <v>54</v>
      </c>
      <c r="C46" s="357" t="s">
        <v>99</v>
      </c>
      <c r="D46" s="357"/>
      <c r="I46" s="144" t="s">
        <v>56</v>
      </c>
      <c r="J46" s="357">
        <v>19</v>
      </c>
      <c r="K46" s="357"/>
    </row>
    <row r="47" spans="1:19" ht="20.100000000000001" customHeight="1">
      <c r="B47" s="144" t="s">
        <v>57</v>
      </c>
      <c r="C47" s="370" t="s">
        <v>98</v>
      </c>
      <c r="D47" s="370"/>
      <c r="I47" s="144" t="s">
        <v>59</v>
      </c>
      <c r="J47" s="370">
        <v>2</v>
      </c>
      <c r="K47" s="370"/>
      <c r="P47" s="144" t="s">
        <v>60</v>
      </c>
      <c r="Q47" s="369" t="s">
        <v>97</v>
      </c>
      <c r="R47" s="369"/>
      <c r="S47" s="369"/>
    </row>
    <row r="48" spans="1:19" ht="9.9499999999999993" customHeight="1"/>
    <row r="49" spans="1:19" ht="15" customHeight="1">
      <c r="A49" s="363" t="s">
        <v>62</v>
      </c>
      <c r="B49" s="364"/>
      <c r="C49" s="364"/>
      <c r="D49" s="364"/>
      <c r="E49" s="364"/>
      <c r="F49" s="364"/>
      <c r="G49" s="364"/>
      <c r="H49" s="364"/>
      <c r="I49" s="364"/>
      <c r="J49" s="364"/>
      <c r="K49" s="364"/>
      <c r="L49" s="364"/>
      <c r="M49" s="364"/>
      <c r="N49" s="364"/>
      <c r="O49" s="364"/>
      <c r="P49" s="364"/>
      <c r="Q49" s="364"/>
      <c r="R49" s="364"/>
      <c r="S49" s="365"/>
    </row>
    <row r="50" spans="1:19" ht="81" customHeight="1">
      <c r="A50" s="366"/>
      <c r="B50" s="367"/>
      <c r="C50" s="367"/>
      <c r="D50" s="367"/>
      <c r="E50" s="367"/>
      <c r="F50" s="367"/>
      <c r="G50" s="367"/>
      <c r="H50" s="367"/>
      <c r="I50" s="367"/>
      <c r="J50" s="367"/>
      <c r="K50" s="367"/>
      <c r="L50" s="367"/>
      <c r="M50" s="367"/>
      <c r="N50" s="367"/>
      <c r="O50" s="367"/>
      <c r="P50" s="367"/>
      <c r="Q50" s="367"/>
      <c r="R50" s="367"/>
      <c r="S50" s="368"/>
    </row>
    <row r="51" spans="1:19" ht="5.0999999999999996" customHeight="1"/>
    <row r="52" spans="1:19" ht="15" customHeight="1">
      <c r="A52" s="363" t="s">
        <v>63</v>
      </c>
      <c r="B52" s="364"/>
      <c r="C52" s="364"/>
      <c r="D52" s="364"/>
      <c r="E52" s="364"/>
      <c r="F52" s="364"/>
      <c r="G52" s="364"/>
      <c r="H52" s="364"/>
      <c r="I52" s="364"/>
      <c r="J52" s="364"/>
      <c r="K52" s="364"/>
      <c r="L52" s="364"/>
      <c r="M52" s="364"/>
      <c r="N52" s="364"/>
      <c r="O52" s="364"/>
      <c r="P52" s="364"/>
      <c r="Q52" s="364"/>
      <c r="R52" s="364"/>
      <c r="S52" s="365"/>
    </row>
    <row r="53" spans="1:19" ht="6" customHeight="1">
      <c r="A53" s="101"/>
      <c r="B53" s="82"/>
      <c r="C53" s="82"/>
      <c r="D53" s="82"/>
      <c r="E53" s="82"/>
      <c r="F53" s="82"/>
      <c r="G53" s="82"/>
      <c r="H53" s="82"/>
      <c r="I53" s="82"/>
      <c r="J53" s="82"/>
      <c r="K53" s="82"/>
      <c r="L53" s="82"/>
      <c r="M53" s="82"/>
      <c r="N53" s="82"/>
      <c r="O53" s="82"/>
      <c r="P53" s="82"/>
      <c r="Q53" s="82"/>
      <c r="R53" s="82"/>
      <c r="S53" s="98"/>
    </row>
    <row r="54" spans="1:19" ht="21" customHeight="1">
      <c r="A54" s="100" t="s">
        <v>6</v>
      </c>
      <c r="B54" s="82"/>
      <c r="C54" s="82"/>
      <c r="D54" s="82"/>
      <c r="E54" s="82"/>
      <c r="F54" s="82"/>
      <c r="G54" s="82"/>
      <c r="H54" s="82"/>
      <c r="I54" s="82"/>
      <c r="J54" s="82"/>
      <c r="K54" s="99" t="s">
        <v>8</v>
      </c>
      <c r="L54" s="82"/>
      <c r="M54" s="82"/>
      <c r="N54" s="82"/>
      <c r="O54" s="82"/>
      <c r="P54" s="82"/>
      <c r="Q54" s="82"/>
      <c r="R54" s="82"/>
      <c r="S54" s="98"/>
    </row>
    <row r="55" spans="1:19" ht="21" customHeight="1">
      <c r="A55" s="97"/>
      <c r="B55" s="94" t="s">
        <v>64</v>
      </c>
      <c r="C55" s="93"/>
      <c r="D55" s="95"/>
      <c r="E55" s="94" t="s">
        <v>65</v>
      </c>
      <c r="F55" s="93"/>
      <c r="G55" s="93"/>
      <c r="H55" s="93"/>
      <c r="I55" s="95"/>
      <c r="J55" s="82"/>
      <c r="K55" s="96"/>
      <c r="L55" s="94" t="s">
        <v>64</v>
      </c>
      <c r="M55" s="93"/>
      <c r="N55" s="95"/>
      <c r="O55" s="94" t="s">
        <v>65</v>
      </c>
      <c r="P55" s="93"/>
      <c r="Q55" s="93"/>
      <c r="R55" s="93"/>
      <c r="S55" s="92"/>
    </row>
    <row r="56" spans="1:19" ht="21" customHeight="1">
      <c r="A56" s="91" t="s">
        <v>66</v>
      </c>
      <c r="B56" s="87" t="s">
        <v>67</v>
      </c>
      <c r="C56" s="89"/>
      <c r="D56" s="88" t="s">
        <v>68</v>
      </c>
      <c r="E56" s="87" t="s">
        <v>67</v>
      </c>
      <c r="F56" s="86"/>
      <c r="G56" s="86"/>
      <c r="H56" s="85"/>
      <c r="I56" s="88" t="s">
        <v>68</v>
      </c>
      <c r="J56" s="82"/>
      <c r="K56" s="90" t="s">
        <v>66</v>
      </c>
      <c r="L56" s="87" t="s">
        <v>67</v>
      </c>
      <c r="M56" s="89"/>
      <c r="N56" s="88" t="s">
        <v>68</v>
      </c>
      <c r="O56" s="87" t="s">
        <v>67</v>
      </c>
      <c r="P56" s="86"/>
      <c r="Q56" s="86"/>
      <c r="R56" s="85"/>
      <c r="S56" s="84" t="s">
        <v>68</v>
      </c>
    </row>
    <row r="57" spans="1:19" ht="21" customHeight="1">
      <c r="A57" s="83"/>
      <c r="B57" s="354"/>
      <c r="C57" s="356"/>
      <c r="D57" s="80"/>
      <c r="E57" s="354"/>
      <c r="F57" s="355"/>
      <c r="G57" s="355"/>
      <c r="H57" s="356"/>
      <c r="I57" s="80"/>
      <c r="J57" s="82"/>
      <c r="K57" s="81"/>
      <c r="L57" s="354"/>
      <c r="M57" s="356"/>
      <c r="N57" s="80"/>
      <c r="O57" s="354"/>
      <c r="P57" s="355"/>
      <c r="Q57" s="355"/>
      <c r="R57" s="356"/>
      <c r="S57" s="79"/>
    </row>
    <row r="58" spans="1:19" ht="21" customHeight="1">
      <c r="A58" s="83"/>
      <c r="B58" s="354"/>
      <c r="C58" s="356"/>
      <c r="D58" s="80"/>
      <c r="E58" s="354"/>
      <c r="F58" s="355"/>
      <c r="G58" s="355"/>
      <c r="H58" s="356"/>
      <c r="I58" s="80"/>
      <c r="J58" s="82"/>
      <c r="K58" s="81"/>
      <c r="L58" s="354"/>
      <c r="M58" s="356"/>
      <c r="N58" s="80"/>
      <c r="O58" s="354"/>
      <c r="P58" s="355"/>
      <c r="Q58" s="355"/>
      <c r="R58" s="356"/>
      <c r="S58" s="79"/>
    </row>
    <row r="59" spans="1:19" ht="12" customHeight="1">
      <c r="A59" s="78"/>
      <c r="B59" s="77"/>
      <c r="C59" s="77"/>
      <c r="D59" s="77"/>
      <c r="E59" s="77"/>
      <c r="F59" s="77"/>
      <c r="G59" s="77"/>
      <c r="H59" s="77"/>
      <c r="I59" s="77"/>
      <c r="J59" s="77"/>
      <c r="K59" s="77"/>
      <c r="L59" s="77"/>
      <c r="M59" s="77"/>
      <c r="N59" s="77"/>
      <c r="O59" s="77"/>
      <c r="P59" s="77"/>
      <c r="Q59" s="77"/>
      <c r="R59" s="77"/>
      <c r="S59" s="76"/>
    </row>
    <row r="60" spans="1:19" ht="5.0999999999999996" customHeight="1"/>
    <row r="61" spans="1:19" ht="15" customHeight="1">
      <c r="A61" s="363" t="s">
        <v>69</v>
      </c>
      <c r="B61" s="364"/>
      <c r="C61" s="364"/>
      <c r="D61" s="364"/>
      <c r="E61" s="364"/>
      <c r="F61" s="364"/>
      <c r="G61" s="364"/>
      <c r="H61" s="364"/>
      <c r="I61" s="364"/>
      <c r="J61" s="364"/>
      <c r="K61" s="364"/>
      <c r="L61" s="364"/>
      <c r="M61" s="364"/>
      <c r="N61" s="364"/>
      <c r="O61" s="364"/>
      <c r="P61" s="364"/>
      <c r="Q61" s="364"/>
      <c r="R61" s="364"/>
      <c r="S61" s="365"/>
    </row>
    <row r="62" spans="1:19" ht="81" customHeight="1">
      <c r="A62" s="366"/>
      <c r="B62" s="367"/>
      <c r="C62" s="367"/>
      <c r="D62" s="367"/>
      <c r="E62" s="367"/>
      <c r="F62" s="367"/>
      <c r="G62" s="367"/>
      <c r="H62" s="367"/>
      <c r="I62" s="367"/>
      <c r="J62" s="367"/>
      <c r="K62" s="367"/>
      <c r="L62" s="367"/>
      <c r="M62" s="367"/>
      <c r="N62" s="367"/>
      <c r="O62" s="367"/>
      <c r="P62" s="367"/>
      <c r="Q62" s="367"/>
      <c r="R62" s="367"/>
      <c r="S62" s="368"/>
    </row>
    <row r="63" spans="1:19" ht="5.0999999999999996" customHeight="1"/>
    <row r="64" spans="1:19" ht="15" customHeight="1">
      <c r="A64" s="363" t="s">
        <v>70</v>
      </c>
      <c r="B64" s="364"/>
      <c r="C64" s="364"/>
      <c r="D64" s="364"/>
      <c r="E64" s="364"/>
      <c r="F64" s="364"/>
      <c r="G64" s="364"/>
      <c r="H64" s="364"/>
      <c r="I64" s="364"/>
      <c r="J64" s="364"/>
      <c r="K64" s="364"/>
      <c r="L64" s="364"/>
      <c r="M64" s="364"/>
      <c r="N64" s="364"/>
      <c r="O64" s="364"/>
      <c r="P64" s="364"/>
      <c r="Q64" s="364"/>
      <c r="R64" s="364"/>
      <c r="S64" s="365"/>
    </row>
    <row r="65" spans="1:19" ht="81" customHeight="1">
      <c r="A65" s="366"/>
      <c r="B65" s="367"/>
      <c r="C65" s="367"/>
      <c r="D65" s="367"/>
      <c r="E65" s="367"/>
      <c r="F65" s="367"/>
      <c r="G65" s="367"/>
      <c r="H65" s="367"/>
      <c r="I65" s="367"/>
      <c r="J65" s="367"/>
      <c r="K65" s="367"/>
      <c r="L65" s="367"/>
      <c r="M65" s="367"/>
      <c r="N65" s="367"/>
      <c r="O65" s="367"/>
      <c r="P65" s="367"/>
      <c r="Q65" s="367"/>
      <c r="R65" s="367"/>
      <c r="S65" s="368"/>
    </row>
    <row r="66" spans="1:19" ht="30" customHeight="1">
      <c r="A66" s="75"/>
      <c r="B66" s="74" t="s">
        <v>71</v>
      </c>
      <c r="C66" s="362" t="s">
        <v>96</v>
      </c>
      <c r="D66" s="362"/>
      <c r="E66" s="362"/>
      <c r="F66" s="362"/>
      <c r="G66" s="362"/>
      <c r="H66" s="362"/>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 ref="C66:H66"/>
    <mergeCell ref="A61:S61"/>
    <mergeCell ref="A62:S62"/>
    <mergeCell ref="A64:S64"/>
    <mergeCell ref="A65:S65"/>
    <mergeCell ref="L43:M43"/>
    <mergeCell ref="A52:S52"/>
    <mergeCell ref="Q47:S47"/>
    <mergeCell ref="A49:S49"/>
    <mergeCell ref="A50:S50"/>
    <mergeCell ref="J46:K46"/>
    <mergeCell ref="C47:D47"/>
    <mergeCell ref="J47:K4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I16:I17"/>
    <mergeCell ref="I21:I22"/>
    <mergeCell ref="K13:L14"/>
    <mergeCell ref="A10:B11"/>
    <mergeCell ref="A12:B12"/>
    <mergeCell ref="A13:B14"/>
    <mergeCell ref="L3:S3"/>
    <mergeCell ref="L1:N1"/>
    <mergeCell ref="O1:P1"/>
    <mergeCell ref="Q1:S1"/>
    <mergeCell ref="B3:I3"/>
    <mergeCell ref="B1:C2"/>
    <mergeCell ref="D1:I1"/>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A20:B21"/>
    <mergeCell ref="R5:S5"/>
    <mergeCell ref="K8:L9"/>
    <mergeCell ref="K10:L11"/>
    <mergeCell ref="M5:M6"/>
    <mergeCell ref="K5:L5"/>
    <mergeCell ref="K6:L6"/>
    <mergeCell ref="S11:S12"/>
    <mergeCell ref="S16:S17"/>
    <mergeCell ref="S36:S37"/>
    <mergeCell ref="K33:L34"/>
    <mergeCell ref="S26:S27"/>
    <mergeCell ref="S31:S32"/>
    <mergeCell ref="K25:L26"/>
    <mergeCell ref="K35:L36"/>
    <mergeCell ref="K37:L37"/>
    <mergeCell ref="S21:S22"/>
    <mergeCell ref="K23:L24"/>
    <mergeCell ref="K28:L29"/>
    <mergeCell ref="K30:L31"/>
    <mergeCell ref="K32:L32"/>
    <mergeCell ref="K27:L27"/>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r:id="rId1"/>
  <headerFooter alignWithMargins="0"/>
  <rowBreaks count="1" manualBreakCount="1">
    <brk id="43" man="1"/>
  </row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IU282"/>
  <sheetViews>
    <sheetView showGridLines="0" showRowColHeaders="0" workbookViewId="0">
      <selection activeCell="I57" sqref="I57"/>
    </sheetView>
  </sheetViews>
  <sheetFormatPr defaultColWidth="0" defaultRowHeight="12.75"/>
  <cols>
    <col min="1" max="1" width="10.7109375" style="149" customWidth="1"/>
    <col min="2" max="2" width="15.7109375" style="149" customWidth="1"/>
    <col min="3" max="3" width="5.7109375" style="149" customWidth="1"/>
    <col min="4" max="5" width="6.7109375" style="149" customWidth="1"/>
    <col min="6" max="6" width="4.7109375" style="149" customWidth="1"/>
    <col min="7" max="7" width="6.7109375" style="149" customWidth="1"/>
    <col min="8" max="8" width="5.7109375" style="149" customWidth="1"/>
    <col min="9" max="9" width="6.7109375" style="150" customWidth="1"/>
    <col min="10" max="10" width="1.7109375" style="150" customWidth="1"/>
    <col min="11" max="11" width="10.7109375" style="150" customWidth="1"/>
    <col min="12" max="12" width="15.7109375" style="150" customWidth="1"/>
    <col min="13" max="13" width="5.7109375" style="149" customWidth="1"/>
    <col min="14" max="15" width="6.7109375" style="149" customWidth="1"/>
    <col min="16" max="16" width="4.7109375" style="149" customWidth="1"/>
    <col min="17" max="17" width="6.7109375" style="146" customWidth="1"/>
    <col min="18" max="18" width="5.7109375" style="146" customWidth="1"/>
    <col min="19" max="19" width="6.7109375" style="146" customWidth="1"/>
    <col min="20" max="20" width="1.5703125" style="146" customWidth="1"/>
    <col min="21" max="21" width="9.140625" style="148" customWidth="1"/>
    <col min="22" max="22" width="9.140625" style="147" hidden="1" customWidth="1"/>
    <col min="23" max="23" width="6.28515625" style="147" hidden="1" customWidth="1"/>
    <col min="24" max="24" width="21.42578125" style="147" hidden="1" customWidth="1"/>
    <col min="25" max="25" width="16.28515625" style="147" hidden="1" customWidth="1"/>
    <col min="26" max="26" width="28.140625" style="147" hidden="1" customWidth="1"/>
    <col min="27" max="27" width="8.28515625" style="147" hidden="1" customWidth="1"/>
    <col min="28" max="255" width="9.140625" style="146" hidden="1" customWidth="1"/>
    <col min="256" max="16384" width="0" style="146" hidden="1"/>
  </cols>
  <sheetData>
    <row r="1" spans="1:28" ht="40.5" customHeight="1">
      <c r="A1" s="146"/>
      <c r="B1" s="584" t="s">
        <v>445</v>
      </c>
      <c r="C1" s="584"/>
      <c r="D1" s="573" t="s">
        <v>1</v>
      </c>
      <c r="E1" s="573"/>
      <c r="F1" s="573"/>
      <c r="G1" s="573"/>
      <c r="H1" s="573"/>
      <c r="I1" s="573"/>
      <c r="J1" s="146"/>
      <c r="K1" s="337" t="s">
        <v>444</v>
      </c>
      <c r="L1" s="572" t="s">
        <v>165</v>
      </c>
      <c r="M1" s="572"/>
      <c r="N1" s="572"/>
      <c r="O1" s="580" t="s">
        <v>443</v>
      </c>
      <c r="P1" s="580"/>
      <c r="Q1" s="583">
        <v>43510</v>
      </c>
      <c r="R1" s="583"/>
      <c r="S1" s="583"/>
      <c r="V1" s="571"/>
      <c r="W1" s="571"/>
      <c r="X1" s="571"/>
      <c r="Y1" s="571"/>
      <c r="Z1" s="571"/>
      <c r="AA1" s="571"/>
      <c r="AB1" s="336"/>
    </row>
    <row r="2" spans="1:28" ht="9.9499999999999993" customHeight="1" thickBot="1">
      <c r="A2" s="146"/>
      <c r="B2" s="585"/>
      <c r="C2" s="585"/>
      <c r="D2" s="146"/>
      <c r="E2" s="146"/>
      <c r="F2" s="146"/>
      <c r="G2" s="146"/>
      <c r="H2" s="146"/>
      <c r="I2" s="146"/>
      <c r="J2" s="146"/>
      <c r="K2" s="146"/>
      <c r="L2" s="146"/>
      <c r="M2" s="146"/>
      <c r="N2" s="146"/>
      <c r="O2" s="146"/>
      <c r="P2" s="146"/>
    </row>
    <row r="3" spans="1:28" ht="20.100000000000001" customHeight="1" thickBot="1">
      <c r="A3" s="335" t="s">
        <v>6</v>
      </c>
      <c r="B3" s="574" t="s">
        <v>167</v>
      </c>
      <c r="C3" s="575"/>
      <c r="D3" s="575"/>
      <c r="E3" s="575"/>
      <c r="F3" s="575"/>
      <c r="G3" s="575"/>
      <c r="H3" s="575"/>
      <c r="I3" s="576"/>
      <c r="J3" s="146"/>
      <c r="K3" s="335" t="s">
        <v>8</v>
      </c>
      <c r="L3" s="574" t="s">
        <v>182</v>
      </c>
      <c r="M3" s="575"/>
      <c r="N3" s="575"/>
      <c r="O3" s="575"/>
      <c r="P3" s="575"/>
      <c r="Q3" s="575"/>
      <c r="R3" s="575"/>
      <c r="S3" s="576"/>
    </row>
    <row r="4" spans="1:28" ht="5.0999999999999996" customHeight="1">
      <c r="A4" s="146"/>
      <c r="B4" s="146"/>
      <c r="C4" s="146"/>
      <c r="D4" s="146"/>
      <c r="E4" s="146"/>
      <c r="F4" s="146"/>
      <c r="G4" s="146"/>
      <c r="H4" s="146"/>
      <c r="I4" s="146"/>
      <c r="J4" s="146"/>
      <c r="K4" s="146"/>
      <c r="L4" s="146"/>
      <c r="M4" s="146"/>
      <c r="N4" s="146"/>
      <c r="O4" s="146"/>
      <c r="P4" s="146"/>
    </row>
    <row r="5" spans="1:28" ht="12.95" customHeight="1">
      <c r="A5" s="541" t="s">
        <v>10</v>
      </c>
      <c r="B5" s="528"/>
      <c r="C5" s="581" t="s">
        <v>11</v>
      </c>
      <c r="D5" s="577" t="s">
        <v>12</v>
      </c>
      <c r="E5" s="578"/>
      <c r="F5" s="578"/>
      <c r="G5" s="579"/>
      <c r="H5" s="334" t="s">
        <v>19</v>
      </c>
      <c r="I5" s="334" t="s">
        <v>13</v>
      </c>
      <c r="J5" s="146"/>
      <c r="K5" s="541" t="s">
        <v>10</v>
      </c>
      <c r="L5" s="528"/>
      <c r="M5" s="581" t="s">
        <v>11</v>
      </c>
      <c r="N5" s="577" t="s">
        <v>12</v>
      </c>
      <c r="O5" s="578"/>
      <c r="P5" s="578"/>
      <c r="Q5" s="579"/>
      <c r="R5" s="334" t="s">
        <v>19</v>
      </c>
      <c r="S5" s="334" t="s">
        <v>13</v>
      </c>
    </row>
    <row r="6" spans="1:28" ht="12.95" customHeight="1">
      <c r="A6" s="568" t="s">
        <v>14</v>
      </c>
      <c r="B6" s="569"/>
      <c r="C6" s="582"/>
      <c r="D6" s="333" t="s">
        <v>15</v>
      </c>
      <c r="E6" s="332" t="s">
        <v>16</v>
      </c>
      <c r="F6" s="332" t="s">
        <v>17</v>
      </c>
      <c r="G6" s="331" t="s">
        <v>18</v>
      </c>
      <c r="H6" s="330" t="s">
        <v>442</v>
      </c>
      <c r="I6" s="330" t="s">
        <v>20</v>
      </c>
      <c r="J6" s="146"/>
      <c r="K6" s="568" t="s">
        <v>14</v>
      </c>
      <c r="L6" s="569"/>
      <c r="M6" s="582"/>
      <c r="N6" s="333" t="s">
        <v>15</v>
      </c>
      <c r="O6" s="332" t="s">
        <v>16</v>
      </c>
      <c r="P6" s="332" t="s">
        <v>17</v>
      </c>
      <c r="Q6" s="331" t="s">
        <v>18</v>
      </c>
      <c r="R6" s="330" t="s">
        <v>442</v>
      </c>
      <c r="S6" s="330" t="s">
        <v>20</v>
      </c>
    </row>
    <row r="7" spans="1:28" ht="5.0999999999999996" customHeight="1" thickBot="1">
      <c r="C7" s="146"/>
      <c r="D7" s="146"/>
      <c r="E7" s="146"/>
      <c r="F7" s="146"/>
      <c r="G7" s="146"/>
      <c r="H7" s="146"/>
      <c r="I7" s="146"/>
      <c r="J7" s="146"/>
      <c r="K7" s="149"/>
      <c r="L7" s="149"/>
      <c r="M7" s="146"/>
      <c r="N7" s="146"/>
      <c r="O7" s="146"/>
      <c r="P7" s="146"/>
    </row>
    <row r="8" spans="1:28" ht="12.95" customHeight="1" thickTop="1">
      <c r="A8" s="564" t="str">
        <f>DGET('20.pskC-vršC'!$A$106:$E$266,"příjmení",A92:A93)</f>
        <v>HAKEN</v>
      </c>
      <c r="B8" s="565"/>
      <c r="C8" s="323" t="s">
        <v>440</v>
      </c>
      <c r="D8" s="328">
        <v>119</v>
      </c>
      <c r="E8" s="327">
        <v>52</v>
      </c>
      <c r="F8" s="327">
        <v>1</v>
      </c>
      <c r="G8" s="326">
        <f>IF(ISBLANK(D8),"",D8+E8)</f>
        <v>171</v>
      </c>
      <c r="H8" s="319">
        <f>IF(ISNUMBER(G8),IF(G8&gt;Q8,1,IF(G8=Q8,0.5,0)),"")</f>
        <v>0</v>
      </c>
      <c r="I8" s="329" t="s">
        <v>441</v>
      </c>
      <c r="J8" s="146"/>
      <c r="K8" s="564" t="str">
        <f>DGET('20.pskC-vršC'!$A$106:$E$266,"příjmení",K92:K93)</f>
        <v>WOLF</v>
      </c>
      <c r="L8" s="565"/>
      <c r="M8" s="323" t="s">
        <v>440</v>
      </c>
      <c r="N8" s="328">
        <v>143</v>
      </c>
      <c r="O8" s="327">
        <v>63</v>
      </c>
      <c r="P8" s="327">
        <v>5</v>
      </c>
      <c r="Q8" s="326">
        <f>IF(ISBLANK(N8),"",N8+O8)</f>
        <v>206</v>
      </c>
      <c r="R8" s="319">
        <f>IF(ISNUMBER(Q8),IF(G8&lt;Q8,1,IF(G8=Q8,0.5,0)),"")</f>
        <v>1</v>
      </c>
      <c r="S8" s="313"/>
    </row>
    <row r="9" spans="1:28" ht="12.95" customHeight="1" thickBot="1">
      <c r="A9" s="558"/>
      <c r="B9" s="559"/>
      <c r="C9" s="318" t="s">
        <v>439</v>
      </c>
      <c r="D9" s="317">
        <v>143</v>
      </c>
      <c r="E9" s="316">
        <v>77</v>
      </c>
      <c r="F9" s="316">
        <v>1</v>
      </c>
      <c r="G9" s="315">
        <f>IF(ISBLANK(D9),"",D9+E9)</f>
        <v>220</v>
      </c>
      <c r="H9" s="314">
        <f>IF(ISNUMBER(G9),IF(G9&gt;Q9,1,IF(G9=Q9,0.5,0)),"")</f>
        <v>1</v>
      </c>
      <c r="I9" s="325">
        <f>IF(COUNT(Q12),SUM(G12-Q12),"")</f>
        <v>-22</v>
      </c>
      <c r="J9" s="146"/>
      <c r="K9" s="558"/>
      <c r="L9" s="559"/>
      <c r="M9" s="318" t="s">
        <v>439</v>
      </c>
      <c r="N9" s="317">
        <v>144</v>
      </c>
      <c r="O9" s="316">
        <v>63</v>
      </c>
      <c r="P9" s="316">
        <v>1</v>
      </c>
      <c r="Q9" s="315">
        <f>IF(ISBLANK(N9),"",N9+O9)</f>
        <v>207</v>
      </c>
      <c r="R9" s="314">
        <f>IF(ISNUMBER(Q9),IF(G9&lt;Q9,1,IF(G9=Q9,0.5,0)),"")</f>
        <v>0</v>
      </c>
      <c r="S9" s="313"/>
    </row>
    <row r="10" spans="1:28" ht="9.9499999999999993" customHeight="1" thickTop="1">
      <c r="A10" s="552" t="str">
        <f>DGET('20.pskC-vršC'!$A$106:$E$266,"jméno",A92:A93)</f>
        <v>Jiří</v>
      </c>
      <c r="B10" s="553"/>
      <c r="C10" s="312"/>
      <c r="D10" s="311"/>
      <c r="E10" s="311"/>
      <c r="F10" s="311"/>
      <c r="G10" s="311"/>
      <c r="H10" s="311"/>
      <c r="I10" s="310"/>
      <c r="J10" s="146"/>
      <c r="K10" s="552" t="str">
        <f>DGET('20.pskC-vršC'!$A$106:$E$266,"jméno",K92:K93)</f>
        <v>Karel</v>
      </c>
      <c r="L10" s="553"/>
      <c r="M10" s="312"/>
      <c r="N10" s="311"/>
      <c r="O10" s="311"/>
      <c r="P10" s="311"/>
      <c r="Q10" s="311"/>
      <c r="R10" s="311"/>
      <c r="S10" s="310"/>
    </row>
    <row r="11" spans="1:28" ht="9.9499999999999993" customHeight="1" thickBot="1">
      <c r="A11" s="554"/>
      <c r="B11" s="555"/>
      <c r="C11" s="309"/>
      <c r="D11" s="308"/>
      <c r="E11" s="308"/>
      <c r="F11" s="308"/>
      <c r="G11" s="307"/>
      <c r="H11" s="307"/>
      <c r="I11" s="560">
        <f>IF(ISNUMBER(G12),IF(G12&gt;Q12,1,IF(G12=Q12,0.5,0)),"")</f>
        <v>0</v>
      </c>
      <c r="J11" s="146"/>
      <c r="K11" s="554"/>
      <c r="L11" s="555"/>
      <c r="M11" s="309"/>
      <c r="N11" s="308"/>
      <c r="O11" s="308"/>
      <c r="P11" s="308"/>
      <c r="Q11" s="307"/>
      <c r="R11" s="307"/>
      <c r="S11" s="560">
        <f>IF(ISNUMBER(Q12),IF(G12&lt;Q12,1,IF(G12=Q12,0.5,0)),"")</f>
        <v>1</v>
      </c>
    </row>
    <row r="12" spans="1:28" ht="15.95" customHeight="1" thickBot="1">
      <c r="A12" s="566">
        <v>21413</v>
      </c>
      <c r="B12" s="567"/>
      <c r="C12" s="306" t="s">
        <v>18</v>
      </c>
      <c r="D12" s="305">
        <f>IF(ISNUMBER(D8),SUM(D8:D11),"")</f>
        <v>262</v>
      </c>
      <c r="E12" s="304">
        <f>IF(ISNUMBER(E8),SUM(E8:E11),"")</f>
        <v>129</v>
      </c>
      <c r="F12" s="303">
        <f>IF(ISNUMBER(F8),SUM(F8:F11),"")</f>
        <v>2</v>
      </c>
      <c r="G12" s="302">
        <f>IF(ISNUMBER(G8),SUM(G8:G11),"")</f>
        <v>391</v>
      </c>
      <c r="H12" s="301">
        <f>IF(ISNUMBER($G12),SUM(H8:H11),"")</f>
        <v>1</v>
      </c>
      <c r="I12" s="561"/>
      <c r="J12" s="146"/>
      <c r="K12" s="586">
        <v>13850</v>
      </c>
      <c r="L12" s="557"/>
      <c r="M12" s="306" t="s">
        <v>18</v>
      </c>
      <c r="N12" s="305">
        <f>IF(ISNUMBER(N8),SUM(N8:N11),"")</f>
        <v>287</v>
      </c>
      <c r="O12" s="304">
        <f>IF(ISNUMBER(O8),SUM(O8:O11),"")</f>
        <v>126</v>
      </c>
      <c r="P12" s="303">
        <f>IF(ISNUMBER(P8),SUM(P8:P11),"")</f>
        <v>6</v>
      </c>
      <c r="Q12" s="302">
        <f>IF(ISNUMBER(Q8),SUM(Q8:Q11),"")</f>
        <v>413</v>
      </c>
      <c r="R12" s="301">
        <f>IF(ISNUMBER($Q12),SUM(R7:R11),"")</f>
        <v>1</v>
      </c>
      <c r="S12" s="561"/>
    </row>
    <row r="13" spans="1:28" ht="12.95" customHeight="1" thickTop="1">
      <c r="A13" s="564" t="str">
        <f>DGET('20.pskC-vršC'!$A$106:$E$266,"příjmení",A94:A95)</f>
        <v>NECKÁŘ</v>
      </c>
      <c r="B13" s="565"/>
      <c r="C13" s="323" t="s">
        <v>440</v>
      </c>
      <c r="D13" s="322">
        <v>141</v>
      </c>
      <c r="E13" s="321">
        <v>45</v>
      </c>
      <c r="F13" s="321">
        <v>3</v>
      </c>
      <c r="G13" s="320">
        <f>IF(ISBLANK(D13),"",D13+E13)</f>
        <v>186</v>
      </c>
      <c r="H13" s="319">
        <f>IF(ISNUMBER(G13),IF(G13&gt;Q13,1,IF(G13=Q13,0.5,0)),"")</f>
        <v>0</v>
      </c>
      <c r="I13" s="562">
        <f>IF(COUNT(Q17),SUM(I9+G17-Q17),"")</f>
        <v>-30</v>
      </c>
      <c r="J13" s="146"/>
      <c r="K13" s="564" t="str">
        <f>DGET('20.pskC-vršC'!$A$106:$E$266,"příjmení",K94:K95)</f>
        <v>Přeučil</v>
      </c>
      <c r="L13" s="565"/>
      <c r="M13" s="323" t="s">
        <v>440</v>
      </c>
      <c r="N13" s="322">
        <v>133</v>
      </c>
      <c r="O13" s="321">
        <v>54</v>
      </c>
      <c r="P13" s="321">
        <v>1</v>
      </c>
      <c r="Q13" s="320">
        <f>IF(ISBLANK(N13),"",N13+O13)</f>
        <v>187</v>
      </c>
      <c r="R13" s="319">
        <f>IF(ISNUMBER(Q13),IF(G13&lt;Q13,1,IF(G13=Q13,0.5,0)),"")</f>
        <v>1</v>
      </c>
      <c r="S13" s="313"/>
    </row>
    <row r="14" spans="1:28" ht="12.95" customHeight="1" thickBot="1">
      <c r="A14" s="558"/>
      <c r="B14" s="559"/>
      <c r="C14" s="318" t="s">
        <v>439</v>
      </c>
      <c r="D14" s="317">
        <v>125</v>
      </c>
      <c r="E14" s="316">
        <v>54</v>
      </c>
      <c r="F14" s="316">
        <v>3</v>
      </c>
      <c r="G14" s="315">
        <f>IF(ISBLANK(D14),"",D14+E14)</f>
        <v>179</v>
      </c>
      <c r="H14" s="314">
        <f>IF(ISNUMBER(G14),IF(G14&gt;Q14,1,IF(G14=Q14,0.5,0)),"")</f>
        <v>0</v>
      </c>
      <c r="I14" s="563"/>
      <c r="J14" s="146"/>
      <c r="K14" s="558"/>
      <c r="L14" s="559"/>
      <c r="M14" s="318" t="s">
        <v>439</v>
      </c>
      <c r="N14" s="317">
        <v>132</v>
      </c>
      <c r="O14" s="316">
        <v>54</v>
      </c>
      <c r="P14" s="316">
        <v>3</v>
      </c>
      <c r="Q14" s="315">
        <f>IF(ISBLANK(N14),"",N14+O14)</f>
        <v>186</v>
      </c>
      <c r="R14" s="314">
        <f>IF(ISNUMBER(Q14),IF(G14&lt;Q14,1,IF(G14=Q14,0.5,0)),"")</f>
        <v>1</v>
      </c>
      <c r="S14" s="313"/>
    </row>
    <row r="15" spans="1:28" ht="9.9499999999999993" customHeight="1" thickTop="1">
      <c r="A15" s="552" t="str">
        <f>DGET('20.pskC-vršC'!$A$106:$E$266,"jméno",A94:A95)</f>
        <v>Jan</v>
      </c>
      <c r="B15" s="553"/>
      <c r="C15" s="312"/>
      <c r="D15" s="311"/>
      <c r="E15" s="311"/>
      <c r="F15" s="311"/>
      <c r="G15" s="311"/>
      <c r="H15" s="311"/>
      <c r="I15" s="310"/>
      <c r="J15" s="146"/>
      <c r="K15" s="552" t="str">
        <f>DGET('20.pskC-vršC'!$A$106:$E$266,"jméno",K94:K95)</f>
        <v>Roman</v>
      </c>
      <c r="L15" s="553"/>
      <c r="M15" s="312"/>
      <c r="N15" s="311"/>
      <c r="O15" s="311"/>
      <c r="P15" s="311"/>
      <c r="Q15" s="311"/>
      <c r="R15" s="311"/>
      <c r="S15" s="310"/>
    </row>
    <row r="16" spans="1:28" ht="9.9499999999999993" customHeight="1" thickBot="1">
      <c r="A16" s="554"/>
      <c r="B16" s="555"/>
      <c r="C16" s="309"/>
      <c r="D16" s="308"/>
      <c r="E16" s="308"/>
      <c r="F16" s="308"/>
      <c r="G16" s="307"/>
      <c r="H16" s="307"/>
      <c r="I16" s="560">
        <f>IF(ISNUMBER(G17),IF(G17&gt;Q17,1,IF(G17=Q17,0.5,0)),"")</f>
        <v>0</v>
      </c>
      <c r="J16" s="146"/>
      <c r="K16" s="554"/>
      <c r="L16" s="555"/>
      <c r="M16" s="309"/>
      <c r="N16" s="308"/>
      <c r="O16" s="308"/>
      <c r="P16" s="308"/>
      <c r="Q16" s="307"/>
      <c r="R16" s="307"/>
      <c r="S16" s="560">
        <f>IF(ISNUMBER(Q17),IF(G17&lt;Q17,1,IF(G17=Q17,0.5,0)),"")</f>
        <v>1</v>
      </c>
    </row>
    <row r="17" spans="1:19" s="146" customFormat="1" ht="15.95" customHeight="1" thickBot="1">
      <c r="A17" s="566">
        <v>25485</v>
      </c>
      <c r="B17" s="567"/>
      <c r="C17" s="306" t="s">
        <v>18</v>
      </c>
      <c r="D17" s="305">
        <f>IF(ISNUMBER(D13),SUM(D13:D16),"")</f>
        <v>266</v>
      </c>
      <c r="E17" s="304">
        <f>IF(ISNUMBER(E13),SUM(E13:E16),"")</f>
        <v>99</v>
      </c>
      <c r="F17" s="303">
        <f>IF(ISNUMBER(F13),SUM(F13:F16),"")</f>
        <v>6</v>
      </c>
      <c r="G17" s="302">
        <f>IF(ISNUMBER(G13),SUM(G13:G16),"")</f>
        <v>365</v>
      </c>
      <c r="H17" s="301">
        <f>IF(ISNUMBER($G17),SUM(H13:H16),"")</f>
        <v>0</v>
      </c>
      <c r="I17" s="561"/>
      <c r="K17" s="556">
        <v>12206</v>
      </c>
      <c r="L17" s="557"/>
      <c r="M17" s="306" t="s">
        <v>18</v>
      </c>
      <c r="N17" s="305">
        <f>IF(ISNUMBER(N13),SUM(N13:N16),"")</f>
        <v>265</v>
      </c>
      <c r="O17" s="304">
        <f>IF(ISNUMBER(O13),SUM(O13:O16),"")</f>
        <v>108</v>
      </c>
      <c r="P17" s="303">
        <f>IF(ISNUMBER(P13),SUM(P13:P16),"")</f>
        <v>4</v>
      </c>
      <c r="Q17" s="302">
        <f>IF(ISNUMBER(Q13),SUM(Q13:Q16),"")</f>
        <v>373</v>
      </c>
      <c r="R17" s="301">
        <f>IF(ISNUMBER($Q17),SUM(R13:R16),"")</f>
        <v>2</v>
      </c>
      <c r="S17" s="561"/>
    </row>
    <row r="18" spans="1:19" s="146" customFormat="1" ht="12.95" customHeight="1" thickTop="1">
      <c r="A18" s="564" t="str">
        <f>DGET('20.pskC-vršC'!$A$106:$E$266,"příjmení",A96:A97)</f>
        <v>PYTLÍKOVÁ</v>
      </c>
      <c r="B18" s="565"/>
      <c r="C18" s="323" t="s">
        <v>440</v>
      </c>
      <c r="D18" s="322">
        <v>130</v>
      </c>
      <c r="E18" s="321">
        <v>59</v>
      </c>
      <c r="F18" s="321">
        <v>2</v>
      </c>
      <c r="G18" s="320">
        <f>IF(ISBLANK(D18),"",D18+E18)</f>
        <v>189</v>
      </c>
      <c r="H18" s="319">
        <f>IF(ISNUMBER(G18),IF(G18&gt;Q18,1,IF(G18=Q18,0.5,0)),"")</f>
        <v>0</v>
      </c>
      <c r="I18" s="562">
        <f>IF(COUNT(Q22),SUM(I13+G22-Q22),"")</f>
        <v>-50</v>
      </c>
      <c r="K18" s="564" t="str">
        <f>DGET('20.pskC-vršC'!$A$106:$E$266,"příjmení",K96:K97)</f>
        <v>STRNAD</v>
      </c>
      <c r="L18" s="565"/>
      <c r="M18" s="323" t="s">
        <v>440</v>
      </c>
      <c r="N18" s="322">
        <v>148</v>
      </c>
      <c r="O18" s="321">
        <v>70</v>
      </c>
      <c r="P18" s="321">
        <v>1</v>
      </c>
      <c r="Q18" s="320">
        <f>IF(ISBLANK(N18),"",N18+O18)</f>
        <v>218</v>
      </c>
      <c r="R18" s="319">
        <f>IF(ISNUMBER(Q18),IF(G18&lt;Q18,1,IF(G18=Q18,0.5,0)),"")</f>
        <v>1</v>
      </c>
      <c r="S18" s="313"/>
    </row>
    <row r="19" spans="1:19" s="146" customFormat="1" ht="12.95" customHeight="1" thickBot="1">
      <c r="A19" s="558"/>
      <c r="B19" s="559"/>
      <c r="C19" s="318" t="s">
        <v>439</v>
      </c>
      <c r="D19" s="317">
        <v>143</v>
      </c>
      <c r="E19" s="316">
        <v>54</v>
      </c>
      <c r="F19" s="316">
        <v>4</v>
      </c>
      <c r="G19" s="315">
        <f>IF(ISBLANK(D19),"",D19+E19)</f>
        <v>197</v>
      </c>
      <c r="H19" s="314">
        <f>IF(ISNUMBER(G19),IF(G19&gt;Q19,1,IF(G19=Q19,0.5,0)),"")</f>
        <v>1</v>
      </c>
      <c r="I19" s="563"/>
      <c r="K19" s="558"/>
      <c r="L19" s="559"/>
      <c r="M19" s="318" t="s">
        <v>439</v>
      </c>
      <c r="N19" s="317">
        <v>135</v>
      </c>
      <c r="O19" s="316">
        <v>53</v>
      </c>
      <c r="P19" s="316">
        <v>4</v>
      </c>
      <c r="Q19" s="315">
        <f>IF(ISBLANK(N19),"",N19+O19)</f>
        <v>188</v>
      </c>
      <c r="R19" s="314">
        <f>IF(ISNUMBER(Q19),IF(G19&lt;Q19,1,IF(G19=Q19,0.5,0)),"")</f>
        <v>0</v>
      </c>
      <c r="S19" s="313"/>
    </row>
    <row r="20" spans="1:19" s="146" customFormat="1" ht="9.9499999999999993" customHeight="1" thickTop="1">
      <c r="A20" s="552" t="str">
        <f>DGET('20.pskC-vršC'!$A$106:$E$266,"jméno",A96:A97)</f>
        <v>Květa</v>
      </c>
      <c r="B20" s="553"/>
      <c r="C20" s="312"/>
      <c r="D20" s="311"/>
      <c r="E20" s="311"/>
      <c r="F20" s="311"/>
      <c r="G20" s="311"/>
      <c r="H20" s="311"/>
      <c r="I20" s="310"/>
      <c r="K20" s="552" t="str">
        <f>DGET('20.pskC-vršC'!$A$106:$E$266,"jméno",K96:K97)</f>
        <v>Vladimír</v>
      </c>
      <c r="L20" s="553"/>
      <c r="M20" s="312"/>
      <c r="N20" s="311"/>
      <c r="O20" s="311"/>
      <c r="P20" s="311"/>
      <c r="Q20" s="311"/>
      <c r="R20" s="311"/>
      <c r="S20" s="310"/>
    </row>
    <row r="21" spans="1:19" s="146" customFormat="1" ht="9.9499999999999993" customHeight="1" thickBot="1">
      <c r="A21" s="554"/>
      <c r="B21" s="555"/>
      <c r="C21" s="309"/>
      <c r="D21" s="308"/>
      <c r="E21" s="308"/>
      <c r="F21" s="308"/>
      <c r="G21" s="307"/>
      <c r="H21" s="307"/>
      <c r="I21" s="560">
        <f>IF(ISNUMBER(G22),IF(G22&gt;Q22,1,IF(G22=Q22,0.5,0)),"")</f>
        <v>0</v>
      </c>
      <c r="K21" s="554"/>
      <c r="L21" s="555"/>
      <c r="M21" s="309"/>
      <c r="N21" s="308"/>
      <c r="O21" s="308"/>
      <c r="P21" s="308"/>
      <c r="Q21" s="307"/>
      <c r="R21" s="307"/>
      <c r="S21" s="560">
        <f>IF(ISNUMBER(Q22),IF(G22&lt;Q22,1,IF(G22=Q22,0.5,0)),"")</f>
        <v>1</v>
      </c>
    </row>
    <row r="22" spans="1:19" s="146" customFormat="1" ht="15.95" customHeight="1" thickBot="1">
      <c r="A22" s="556">
        <v>1087</v>
      </c>
      <c r="B22" s="570"/>
      <c r="C22" s="306" t="s">
        <v>18</v>
      </c>
      <c r="D22" s="305">
        <f>IF(ISNUMBER(D18),SUM(D18:D21),"")</f>
        <v>273</v>
      </c>
      <c r="E22" s="304">
        <f>IF(ISNUMBER(E18),SUM(E18:E21),"")</f>
        <v>113</v>
      </c>
      <c r="F22" s="303">
        <f>IF(ISNUMBER(F18),SUM(F18:F21),"")</f>
        <v>6</v>
      </c>
      <c r="G22" s="302">
        <f>IF(ISNUMBER(G18),SUM(G18:G21),"")</f>
        <v>386</v>
      </c>
      <c r="H22" s="301">
        <f>IF(ISNUMBER($G22),SUM(H18:H21),"")</f>
        <v>1</v>
      </c>
      <c r="I22" s="561"/>
      <c r="K22" s="556">
        <v>1366</v>
      </c>
      <c r="L22" s="557"/>
      <c r="M22" s="306" t="s">
        <v>18</v>
      </c>
      <c r="N22" s="305">
        <f>IF(ISNUMBER(N18),SUM(N18:N21),"")</f>
        <v>283</v>
      </c>
      <c r="O22" s="304">
        <f>IF(ISNUMBER(O18),SUM(O18:O21),"")</f>
        <v>123</v>
      </c>
      <c r="P22" s="303">
        <f>IF(ISNUMBER(P18),SUM(P18:P21),"")</f>
        <v>5</v>
      </c>
      <c r="Q22" s="302">
        <f>IF(ISNUMBER(Q18),SUM(Q18:Q21),"")</f>
        <v>406</v>
      </c>
      <c r="R22" s="301">
        <f>IF(ISNUMBER($Q22),SUM(R18:R21),"")</f>
        <v>1</v>
      </c>
      <c r="S22" s="561"/>
    </row>
    <row r="23" spans="1:19" s="146" customFormat="1" ht="12.95" customHeight="1" thickTop="1">
      <c r="A23" s="564" t="str">
        <f>DGET('20.pskC-vršC'!$A$106:$E$266,"příjmení",A98:A99)</f>
        <v>VYKOUKOVÁ</v>
      </c>
      <c r="B23" s="565"/>
      <c r="C23" s="323" t="s">
        <v>440</v>
      </c>
      <c r="D23" s="322">
        <v>138</v>
      </c>
      <c r="E23" s="321">
        <v>35</v>
      </c>
      <c r="F23" s="321">
        <v>9</v>
      </c>
      <c r="G23" s="320">
        <f>IF(ISBLANK(D23),"",D23+E23)</f>
        <v>173</v>
      </c>
      <c r="H23" s="319">
        <f>IF(ISNUMBER(G23),IF(G23&gt;Q23,1,IF(G23=Q23,0.5,0)),"")</f>
        <v>0</v>
      </c>
      <c r="I23" s="562">
        <f>IF(COUNT(Q27),SUM(I18+G27-Q27),"")</f>
        <v>-61</v>
      </c>
      <c r="K23" s="564" t="str">
        <f>DGET('20.pskC-vršC'!$A$106:$E$266,"příjmení",K98:K99)</f>
        <v>VÁVRA</v>
      </c>
      <c r="L23" s="565"/>
      <c r="M23" s="323" t="s">
        <v>440</v>
      </c>
      <c r="N23" s="322">
        <v>116</v>
      </c>
      <c r="O23" s="321">
        <v>59</v>
      </c>
      <c r="P23" s="321">
        <v>1</v>
      </c>
      <c r="Q23" s="320">
        <f>IF(ISBLANK(N23),"",N23+O23)</f>
        <v>175</v>
      </c>
      <c r="R23" s="319">
        <f>IF(ISNUMBER(Q23),IF(G23&lt;Q23,1,IF(G23=Q23,0.5,0)),"")</f>
        <v>1</v>
      </c>
      <c r="S23" s="313"/>
    </row>
    <row r="24" spans="1:19" s="146" customFormat="1" ht="12.95" customHeight="1" thickBot="1">
      <c r="A24" s="558"/>
      <c r="B24" s="559"/>
      <c r="C24" s="318" t="s">
        <v>439</v>
      </c>
      <c r="D24" s="317">
        <v>129</v>
      </c>
      <c r="E24" s="316">
        <v>61</v>
      </c>
      <c r="F24" s="316">
        <v>3</v>
      </c>
      <c r="G24" s="315">
        <f>IF(ISBLANK(D24),"",D24+E24)</f>
        <v>190</v>
      </c>
      <c r="H24" s="314">
        <f>IF(ISNUMBER(G24),IF(G24&gt;Q24,1,IF(G24=Q24,0.5,0)),"")</f>
        <v>0</v>
      </c>
      <c r="I24" s="563"/>
      <c r="K24" s="558"/>
      <c r="L24" s="559"/>
      <c r="M24" s="318" t="s">
        <v>439</v>
      </c>
      <c r="N24" s="317">
        <v>146</v>
      </c>
      <c r="O24" s="316">
        <v>53</v>
      </c>
      <c r="P24" s="316">
        <v>5</v>
      </c>
      <c r="Q24" s="315">
        <f>IF(ISBLANK(N24),"",N24+O24)</f>
        <v>199</v>
      </c>
      <c r="R24" s="314">
        <f>IF(ISNUMBER(Q24),IF(G24&lt;Q24,1,IF(G24=Q24,0.5,0)),"")</f>
        <v>1</v>
      </c>
      <c r="S24" s="313"/>
    </row>
    <row r="25" spans="1:19" s="146" customFormat="1" ht="9.9499999999999993" customHeight="1" thickTop="1">
      <c r="A25" s="552" t="str">
        <f>DGET('20.pskC-vršC'!$A$106:$E$266,"jméno",A98:A99)</f>
        <v>Jitka</v>
      </c>
      <c r="B25" s="553"/>
      <c r="C25" s="324"/>
      <c r="D25" s="311"/>
      <c r="E25" s="311"/>
      <c r="F25" s="311"/>
      <c r="G25" s="311"/>
      <c r="H25" s="311"/>
      <c r="I25" s="310"/>
      <c r="K25" s="552" t="str">
        <f>DGET('20.pskC-vršC'!$A$106:$E$266,"jméno",K98:K99)</f>
        <v>Ivo</v>
      </c>
      <c r="L25" s="553"/>
      <c r="M25" s="312"/>
      <c r="N25" s="311"/>
      <c r="O25" s="311"/>
      <c r="P25" s="311"/>
      <c r="Q25" s="311"/>
      <c r="R25" s="311"/>
      <c r="S25" s="310"/>
    </row>
    <row r="26" spans="1:19" s="146" customFormat="1" ht="9.9499999999999993" customHeight="1" thickBot="1">
      <c r="A26" s="554"/>
      <c r="B26" s="555"/>
      <c r="C26" s="309"/>
      <c r="D26" s="308"/>
      <c r="E26" s="308"/>
      <c r="F26" s="308"/>
      <c r="G26" s="307"/>
      <c r="H26" s="307"/>
      <c r="I26" s="560">
        <f>IF(ISNUMBER(G27),IF(G27&gt;Q27,1,IF(G27=Q27,0.5,0)),"")</f>
        <v>0</v>
      </c>
      <c r="K26" s="554"/>
      <c r="L26" s="555"/>
      <c r="M26" s="309"/>
      <c r="N26" s="308"/>
      <c r="O26" s="308"/>
      <c r="P26" s="308"/>
      <c r="Q26" s="307"/>
      <c r="R26" s="307"/>
      <c r="S26" s="560">
        <f>IF(ISNUMBER(Q27),IF(G27&lt;Q27,1,IF(G27=Q27,0.5,0)),"")</f>
        <v>1</v>
      </c>
    </row>
    <row r="27" spans="1:19" s="146" customFormat="1" ht="15.95" customHeight="1" thickBot="1">
      <c r="A27" s="556">
        <v>19667</v>
      </c>
      <c r="B27" s="570"/>
      <c r="C27" s="306" t="s">
        <v>18</v>
      </c>
      <c r="D27" s="305">
        <f>IF(ISNUMBER(D23),SUM(D23:D26),"")</f>
        <v>267</v>
      </c>
      <c r="E27" s="304">
        <f>IF(ISNUMBER(E23),SUM(E23:E26),"")</f>
        <v>96</v>
      </c>
      <c r="F27" s="303">
        <f>IF(ISNUMBER(F23),SUM(F23:F26),"")</f>
        <v>12</v>
      </c>
      <c r="G27" s="302">
        <f>IF(ISNUMBER(G23),SUM(G23:G26),"")</f>
        <v>363</v>
      </c>
      <c r="H27" s="301">
        <f>IF(ISNUMBER($G27),SUM(H23:H26),"")</f>
        <v>0</v>
      </c>
      <c r="I27" s="561"/>
      <c r="K27" s="556">
        <v>19845</v>
      </c>
      <c r="L27" s="557"/>
      <c r="M27" s="306" t="s">
        <v>18</v>
      </c>
      <c r="N27" s="305">
        <f>IF(ISNUMBER(N23),SUM(N23:N26),"")</f>
        <v>262</v>
      </c>
      <c r="O27" s="304">
        <f>IF(ISNUMBER(O23),SUM(O23:O26),"")</f>
        <v>112</v>
      </c>
      <c r="P27" s="303">
        <f>IF(ISNUMBER(P23),SUM(P23:P26),"")</f>
        <v>6</v>
      </c>
      <c r="Q27" s="302">
        <f>IF(ISNUMBER(Q23),SUM(Q23:Q26),"")</f>
        <v>374</v>
      </c>
      <c r="R27" s="301">
        <f>IF(ISNUMBER($Q27),SUM(R23:R26),"")</f>
        <v>2</v>
      </c>
      <c r="S27" s="561"/>
    </row>
    <row r="28" spans="1:19" s="146" customFormat="1" ht="12.95" customHeight="1" thickTop="1">
      <c r="A28" s="564" t="str">
        <f>DGET('20.pskC-vršC'!$A$106:$E$266,"příjmení",A100:A101)</f>
        <v>PETER</v>
      </c>
      <c r="B28" s="565"/>
      <c r="C28" s="323" t="s">
        <v>440</v>
      </c>
      <c r="D28" s="322">
        <v>128</v>
      </c>
      <c r="E28" s="321">
        <v>62</v>
      </c>
      <c r="F28" s="321">
        <v>4</v>
      </c>
      <c r="G28" s="320">
        <f>IF(ISBLANK(D28),"",D28+E28)</f>
        <v>190</v>
      </c>
      <c r="H28" s="319">
        <f>IF(ISNUMBER(G28),IF(G28&gt;Q28,1,IF(G28=Q28,0.5,0)),"")</f>
        <v>0</v>
      </c>
      <c r="I28" s="562">
        <f>IF(COUNT(Q32),SUM(I23+G32-Q32),"")</f>
        <v>-53</v>
      </c>
      <c r="K28" s="558" t="str">
        <f>DGET('20.pskC-vršC'!$A$106:$E$266,"příjmení",K100:K101)</f>
        <v>SVITAVSKÝ</v>
      </c>
      <c r="L28" s="559"/>
      <c r="M28" s="323" t="s">
        <v>440</v>
      </c>
      <c r="N28" s="322">
        <v>147</v>
      </c>
      <c r="O28" s="321">
        <v>50</v>
      </c>
      <c r="P28" s="321">
        <v>2</v>
      </c>
      <c r="Q28" s="320">
        <f>IF(ISBLANK(N28),"",N28+O28)</f>
        <v>197</v>
      </c>
      <c r="R28" s="319">
        <f>IF(ISNUMBER(Q28),IF(G28&lt;Q28,1,IF(G28=Q28,0.5,0)),"")</f>
        <v>1</v>
      </c>
      <c r="S28" s="313"/>
    </row>
    <row r="29" spans="1:19" s="146" customFormat="1" ht="12.95" customHeight="1" thickBot="1">
      <c r="A29" s="558"/>
      <c r="B29" s="559"/>
      <c r="C29" s="318" t="s">
        <v>439</v>
      </c>
      <c r="D29" s="317">
        <v>136</v>
      </c>
      <c r="E29" s="316">
        <v>61</v>
      </c>
      <c r="F29" s="316">
        <v>5</v>
      </c>
      <c r="G29" s="315">
        <f>IF(ISBLANK(D29),"",D29+E29)</f>
        <v>197</v>
      </c>
      <c r="H29" s="314">
        <f>IF(ISNUMBER(G29),IF(G29&gt;Q29,1,IF(G29=Q29,0.5,0)),"")</f>
        <v>1</v>
      </c>
      <c r="I29" s="563"/>
      <c r="K29" s="558"/>
      <c r="L29" s="559"/>
      <c r="M29" s="318" t="s">
        <v>439</v>
      </c>
      <c r="N29" s="317">
        <v>131</v>
      </c>
      <c r="O29" s="316">
        <v>51</v>
      </c>
      <c r="P29" s="316">
        <v>7</v>
      </c>
      <c r="Q29" s="315">
        <f>IF(ISBLANK(N29),"",N29+O29)</f>
        <v>182</v>
      </c>
      <c r="R29" s="314">
        <f>IF(ISNUMBER(Q29),IF(G29&lt;Q29,1,IF(G29=Q29,0.5,0)),"")</f>
        <v>0</v>
      </c>
      <c r="S29" s="313"/>
    </row>
    <row r="30" spans="1:19" s="146" customFormat="1" ht="9.9499999999999993" customHeight="1" thickTop="1">
      <c r="A30" s="552" t="str">
        <f>DGET('20.pskC-vršC'!$A$106:$E$266,"jméno",A100:A101)</f>
        <v>Jiří</v>
      </c>
      <c r="B30" s="553"/>
      <c r="C30" s="312"/>
      <c r="D30" s="311"/>
      <c r="E30" s="311"/>
      <c r="F30" s="311"/>
      <c r="G30" s="311"/>
      <c r="H30" s="311"/>
      <c r="I30" s="310"/>
      <c r="K30" s="552" t="str">
        <f>DGET('20.pskC-vršC'!$A$106:$E$266,"jméno",K100:K101)</f>
        <v>Karel</v>
      </c>
      <c r="L30" s="553"/>
      <c r="M30" s="312"/>
      <c r="N30" s="311"/>
      <c r="O30" s="311"/>
      <c r="P30" s="311"/>
      <c r="Q30" s="311"/>
      <c r="R30" s="311"/>
      <c r="S30" s="310"/>
    </row>
    <row r="31" spans="1:19" s="146" customFormat="1" ht="9.9499999999999993" customHeight="1" thickBot="1">
      <c r="A31" s="554"/>
      <c r="B31" s="555"/>
      <c r="C31" s="309"/>
      <c r="D31" s="308"/>
      <c r="E31" s="308"/>
      <c r="F31" s="308"/>
      <c r="G31" s="307"/>
      <c r="H31" s="307"/>
      <c r="I31" s="560">
        <f>IF(ISNUMBER(G32),IF(G32&gt;Q32,1,IF(G32=Q32,0.5,0)),"")</f>
        <v>1</v>
      </c>
      <c r="K31" s="554"/>
      <c r="L31" s="555"/>
      <c r="M31" s="309"/>
      <c r="N31" s="308"/>
      <c r="O31" s="308"/>
      <c r="P31" s="308"/>
      <c r="Q31" s="307"/>
      <c r="R31" s="307"/>
      <c r="S31" s="560">
        <f>IF(ISNUMBER(Q32),IF(G32&lt;Q32,1,IF(G32=Q32,0.5,0)),"")</f>
        <v>0</v>
      </c>
    </row>
    <row r="32" spans="1:19" s="146" customFormat="1" ht="15.95" customHeight="1" thickBot="1">
      <c r="A32" s="556">
        <v>14557</v>
      </c>
      <c r="B32" s="570"/>
      <c r="C32" s="306" t="s">
        <v>18</v>
      </c>
      <c r="D32" s="305">
        <f>IF(ISNUMBER(D28),SUM(D28:D31),"")</f>
        <v>264</v>
      </c>
      <c r="E32" s="304">
        <f>IF(ISNUMBER(E28),SUM(E28:E31),"")</f>
        <v>123</v>
      </c>
      <c r="F32" s="303">
        <f>IF(ISNUMBER(F28),SUM(F28:F31),"")</f>
        <v>9</v>
      </c>
      <c r="G32" s="302">
        <f>IF(ISNUMBER(G28),SUM(G28:G31),"")</f>
        <v>387</v>
      </c>
      <c r="H32" s="301">
        <f>IF(ISNUMBER($G32),SUM(H28:H31),"")</f>
        <v>1</v>
      </c>
      <c r="I32" s="561"/>
      <c r="K32" s="556">
        <v>21853</v>
      </c>
      <c r="L32" s="557"/>
      <c r="M32" s="306" t="s">
        <v>18</v>
      </c>
      <c r="N32" s="305">
        <f>IF(ISNUMBER(N28),SUM(N28:N31),"")</f>
        <v>278</v>
      </c>
      <c r="O32" s="304">
        <f>IF(ISNUMBER(O28),SUM(O28:O31),"")</f>
        <v>101</v>
      </c>
      <c r="P32" s="303">
        <f>IF(ISNUMBER(P28),SUM(P28:P31),"")</f>
        <v>9</v>
      </c>
      <c r="Q32" s="302">
        <f>IF(ISNUMBER(Q28),SUM(Q28:Q31),"")</f>
        <v>379</v>
      </c>
      <c r="R32" s="301">
        <f>IF(ISNUMBER($Q32),SUM(R28:R31),"")</f>
        <v>1</v>
      </c>
      <c r="S32" s="561"/>
    </row>
    <row r="33" spans="1:27" ht="12.95" customHeight="1" thickTop="1">
      <c r="A33" s="564" t="str">
        <f>DGET('20.pskC-vršC'!$A$106:$E$266,"příjmení",A102:A103)</f>
        <v>MANSFELDOVÁ</v>
      </c>
      <c r="B33" s="565"/>
      <c r="C33" s="323" t="s">
        <v>440</v>
      </c>
      <c r="D33" s="322">
        <v>140</v>
      </c>
      <c r="E33" s="321">
        <v>54</v>
      </c>
      <c r="F33" s="321">
        <v>6</v>
      </c>
      <c r="G33" s="320">
        <f>IF(ISBLANK(D33),"",D33+E33)</f>
        <v>194</v>
      </c>
      <c r="H33" s="319">
        <f>IF(ISNUMBER(G33),IF(G33&gt;Q33,1,IF(G33=Q33,0.5,0)),"")</f>
        <v>0</v>
      </c>
      <c r="I33" s="562">
        <f>IF(COUNT(Q37),SUM(I28+G37-Q37),"")</f>
        <v>-81</v>
      </c>
      <c r="J33" s="146"/>
      <c r="K33" s="558" t="str">
        <f>DGET('20.pskC-vršC'!$A$106:$E$266,"příjmení",K102:K103)</f>
        <v>MYŠIČKOVÁ</v>
      </c>
      <c r="L33" s="559"/>
      <c r="M33" s="323" t="s">
        <v>440</v>
      </c>
      <c r="N33" s="322">
        <v>145</v>
      </c>
      <c r="O33" s="321">
        <v>53</v>
      </c>
      <c r="P33" s="321">
        <v>7</v>
      </c>
      <c r="Q33" s="320">
        <f>IF(ISBLANK(N33),"",N33+O33)</f>
        <v>198</v>
      </c>
      <c r="R33" s="319">
        <f>IF(ISNUMBER(Q33),IF(G33&lt;Q33,1,IF(G33=Q33,0.5,0)),"")</f>
        <v>1</v>
      </c>
      <c r="S33" s="313"/>
    </row>
    <row r="34" spans="1:27" ht="12.95" customHeight="1" thickBot="1">
      <c r="A34" s="558"/>
      <c r="B34" s="559"/>
      <c r="C34" s="318" t="s">
        <v>439</v>
      </c>
      <c r="D34" s="317">
        <v>125</v>
      </c>
      <c r="E34" s="316">
        <v>53</v>
      </c>
      <c r="F34" s="316">
        <v>8</v>
      </c>
      <c r="G34" s="315">
        <f>IF(ISBLANK(D34),"",D34+E34)</f>
        <v>178</v>
      </c>
      <c r="H34" s="314">
        <f>IF(ISNUMBER(G34),IF(G34&gt;Q34,1,IF(G34=Q34,0.5,0)),"")</f>
        <v>0</v>
      </c>
      <c r="I34" s="563"/>
      <c r="J34" s="146"/>
      <c r="K34" s="558"/>
      <c r="L34" s="559"/>
      <c r="M34" s="318" t="s">
        <v>439</v>
      </c>
      <c r="N34" s="317">
        <v>139</v>
      </c>
      <c r="O34" s="316">
        <v>63</v>
      </c>
      <c r="P34" s="316">
        <v>2</v>
      </c>
      <c r="Q34" s="315">
        <f>IF(ISBLANK(N34),"",N34+O34)</f>
        <v>202</v>
      </c>
      <c r="R34" s="314">
        <f>IF(ISNUMBER(Q34),IF(G34&lt;Q34,1,IF(G34=Q34,0.5,0)),"")</f>
        <v>1</v>
      </c>
      <c r="S34" s="313"/>
    </row>
    <row r="35" spans="1:27" ht="9.9499999999999993" customHeight="1" thickTop="1">
      <c r="A35" s="552" t="str">
        <f>DGET('20.pskC-vršC'!$A$106:$E$266,"jméno",A102:A103)</f>
        <v>Jiřina</v>
      </c>
      <c r="B35" s="553"/>
      <c r="C35" s="312"/>
      <c r="D35" s="311"/>
      <c r="E35" s="311"/>
      <c r="F35" s="311"/>
      <c r="G35" s="311"/>
      <c r="H35" s="311"/>
      <c r="I35" s="310"/>
      <c r="J35" s="146"/>
      <c r="K35" s="552" t="str">
        <f>DGET('20.pskC-vršC'!$A$106:$E$266,"jméno",K102:K103)</f>
        <v>Jana</v>
      </c>
      <c r="L35" s="553"/>
      <c r="M35" s="312"/>
      <c r="N35" s="311"/>
      <c r="O35" s="311"/>
      <c r="P35" s="311"/>
      <c r="Q35" s="311"/>
      <c r="R35" s="311"/>
      <c r="S35" s="310"/>
    </row>
    <row r="36" spans="1:27" ht="9.9499999999999993" customHeight="1" thickBot="1">
      <c r="A36" s="554"/>
      <c r="B36" s="555"/>
      <c r="C36" s="309"/>
      <c r="D36" s="308"/>
      <c r="E36" s="308"/>
      <c r="F36" s="308"/>
      <c r="G36" s="307"/>
      <c r="H36" s="307"/>
      <c r="I36" s="560">
        <f>IF(ISNUMBER(G37),IF(G37&gt;Q37,1,IF(G37=Q37,0.5,0)),"")</f>
        <v>0</v>
      </c>
      <c r="J36" s="146"/>
      <c r="K36" s="554"/>
      <c r="L36" s="555"/>
      <c r="M36" s="309"/>
      <c r="N36" s="308"/>
      <c r="O36" s="308"/>
      <c r="P36" s="308"/>
      <c r="Q36" s="307"/>
      <c r="R36" s="307"/>
      <c r="S36" s="560">
        <f>IF(ISNUMBER(Q37),IF(G37&lt;Q37,1,IF(G37=Q37,0.5,0)),"")</f>
        <v>1</v>
      </c>
    </row>
    <row r="37" spans="1:27" ht="15.95" customHeight="1" thickBot="1">
      <c r="A37" s="556">
        <v>1305</v>
      </c>
      <c r="B37" s="570"/>
      <c r="C37" s="306" t="s">
        <v>18</v>
      </c>
      <c r="D37" s="305">
        <f>IF(ISNUMBER(D33),SUM(D33:D36),"")</f>
        <v>265</v>
      </c>
      <c r="E37" s="304">
        <f>IF(ISNUMBER(E33),SUM(E33:E36),"")</f>
        <v>107</v>
      </c>
      <c r="F37" s="303">
        <f>IF(ISNUMBER(F33),SUM(F33:F36),"")</f>
        <v>14</v>
      </c>
      <c r="G37" s="302">
        <f>IF(ISNUMBER(G33),SUM(G33:G36),"")</f>
        <v>372</v>
      </c>
      <c r="H37" s="301">
        <f>IF(ISNUMBER($G37),SUM(H33:H36),"")</f>
        <v>0</v>
      </c>
      <c r="I37" s="561"/>
      <c r="J37" s="146"/>
      <c r="K37" s="550">
        <v>823</v>
      </c>
      <c r="L37" s="551"/>
      <c r="M37" s="306" t="s">
        <v>18</v>
      </c>
      <c r="N37" s="305">
        <f>IF(ISNUMBER(N33),SUM(N33:N36),"")</f>
        <v>284</v>
      </c>
      <c r="O37" s="304">
        <f>IF(ISNUMBER(O33),SUM(O33:O36),"")</f>
        <v>116</v>
      </c>
      <c r="P37" s="303">
        <f>IF(ISNUMBER(P33),SUM(P33:P36),"")</f>
        <v>9</v>
      </c>
      <c r="Q37" s="302">
        <f>IF(ISNUMBER(Q33),SUM(Q33:Q36),"")</f>
        <v>400</v>
      </c>
      <c r="R37" s="301">
        <f>IF(ISNUMBER($Q37),SUM(R33:R36),"")</f>
        <v>2</v>
      </c>
      <c r="S37" s="561"/>
    </row>
    <row r="38" spans="1:27" ht="5.0999999999999996" customHeight="1" thickTop="1" thickBot="1">
      <c r="A38" s="146"/>
      <c r="B38" s="146"/>
      <c r="C38" s="146"/>
      <c r="D38" s="146"/>
      <c r="E38" s="146"/>
      <c r="F38" s="146"/>
      <c r="G38" s="146"/>
      <c r="H38" s="146"/>
      <c r="I38" s="146"/>
      <c r="J38" s="146"/>
      <c r="K38" s="146"/>
      <c r="L38" s="146"/>
      <c r="M38" s="146"/>
      <c r="N38" s="146"/>
      <c r="O38" s="146"/>
      <c r="P38" s="146"/>
    </row>
    <row r="39" spans="1:27" ht="20.100000000000001" customHeight="1" thickBot="1">
      <c r="A39" s="300"/>
      <c r="B39" s="299"/>
      <c r="C39" s="298" t="s">
        <v>45</v>
      </c>
      <c r="D39" s="297">
        <f>IF(ISNUMBER(D12),SUM(D12,D17,D22,D27,D32,D37),"")</f>
        <v>1597</v>
      </c>
      <c r="E39" s="296">
        <f>IF(ISNUMBER(E12),SUM(E12,E17,E22,E27,E32,E37),"")</f>
        <v>667</v>
      </c>
      <c r="F39" s="295">
        <f>IF(ISNUMBER(F12),SUM(F12,F17,F22,F27,F32,F37),"")</f>
        <v>49</v>
      </c>
      <c r="G39" s="294">
        <f>IF(ISNUMBER(G12),SUM(G12,G17,G22,G27,G32,G37),"")</f>
        <v>2264</v>
      </c>
      <c r="H39" s="293">
        <f>IF(ISNUMBER($G39),SUM(H12,H17,H22,H27,H32,H37),"")</f>
        <v>3</v>
      </c>
      <c r="I39" s="292">
        <f>IF(ISNUMBER(G39),IF(G39&gt;Q39,2,IF(G39=Q39,1,0)),"")</f>
        <v>0</v>
      </c>
      <c r="J39" s="146"/>
      <c r="K39" s="300"/>
      <c r="L39" s="299"/>
      <c r="M39" s="298" t="s">
        <v>45</v>
      </c>
      <c r="N39" s="297">
        <f>IF(ISNUMBER(N12),SUM(N12,N17,N22,N27,N32,N37),"")</f>
        <v>1659</v>
      </c>
      <c r="O39" s="296">
        <f>IF(ISNUMBER(O12),SUM(O12,O17,O22,O27,O32,O37),"")</f>
        <v>686</v>
      </c>
      <c r="P39" s="295">
        <f>IF(ISNUMBER(P12),SUM(P12,P17,P22,P27,P32,P37),"")</f>
        <v>39</v>
      </c>
      <c r="Q39" s="294">
        <f>IF(ISNUMBER(Q12),SUM(Q12,Q17,Q22,Q27,Q32,Q37),"")</f>
        <v>2345</v>
      </c>
      <c r="R39" s="293">
        <f>IF(ISNUMBER($Q39),SUM(R12,R17,R22,R27,R32,R37),"")</f>
        <v>9</v>
      </c>
      <c r="S39" s="292">
        <f>IF(ISNUMBER(Q39),IF(G39&lt;Q39,2,IF(G39=Q39,1,0)),"")</f>
        <v>2</v>
      </c>
    </row>
    <row r="40" spans="1:27" ht="5.0999999999999996" customHeight="1" thickBot="1">
      <c r="A40" s="146"/>
      <c r="B40" s="146"/>
      <c r="C40" s="146"/>
      <c r="D40" s="146"/>
      <c r="E40" s="146"/>
      <c r="F40" s="146"/>
      <c r="G40" s="146"/>
      <c r="H40" s="146"/>
      <c r="I40" s="146"/>
      <c r="J40" s="146"/>
      <c r="K40" s="146"/>
      <c r="L40" s="146"/>
      <c r="M40" s="146"/>
      <c r="N40" s="146"/>
      <c r="O40" s="146"/>
      <c r="P40" s="146"/>
    </row>
    <row r="41" spans="1:27" ht="21.95" customHeight="1" thickBot="1">
      <c r="A41" s="290"/>
      <c r="B41" s="286" t="s">
        <v>46</v>
      </c>
      <c r="C41" s="535" t="str">
        <f>IF(ISBLANK(B3),"",+IF(L109=0,L108,L109))</f>
        <v>Mansfeldová Jiřina</v>
      </c>
      <c r="D41" s="535"/>
      <c r="E41" s="535"/>
      <c r="F41" s="146"/>
      <c r="G41" s="539" t="s">
        <v>48</v>
      </c>
      <c r="H41" s="540"/>
      <c r="I41" s="291">
        <f>IF(ISNUMBER(I11),SUM(I11,I16,I21,I26,I31,I36,I39),"")</f>
        <v>1</v>
      </c>
      <c r="J41" s="146"/>
      <c r="K41" s="290"/>
      <c r="L41" s="286" t="s">
        <v>46</v>
      </c>
      <c r="M41" s="535" t="str">
        <f>IF(ISBLANK(L3),"",+IF(L113=0,L112,L113))</f>
        <v>Svitavský Karel</v>
      </c>
      <c r="N41" s="535"/>
      <c r="O41" s="535"/>
      <c r="P41" s="146"/>
      <c r="Q41" s="539" t="s">
        <v>48</v>
      </c>
      <c r="R41" s="540"/>
      <c r="S41" s="291">
        <f>IF(ISNUMBER(S11),SUM(S11,S16,S21,S26,S31,S36,S39),"")</f>
        <v>7</v>
      </c>
    </row>
    <row r="42" spans="1:27" ht="20.100000000000001" customHeight="1">
      <c r="A42" s="290"/>
      <c r="B42" s="286" t="s">
        <v>50</v>
      </c>
      <c r="C42" s="534"/>
      <c r="D42" s="534"/>
      <c r="E42" s="534"/>
      <c r="F42" s="287"/>
      <c r="G42" s="287"/>
      <c r="H42" s="287"/>
      <c r="I42" s="287"/>
      <c r="J42" s="287"/>
      <c r="K42" s="290"/>
      <c r="L42" s="286" t="s">
        <v>50</v>
      </c>
      <c r="M42" s="534"/>
      <c r="N42" s="534"/>
      <c r="O42" s="534"/>
      <c r="P42" s="289"/>
      <c r="Q42" s="149"/>
      <c r="R42" s="149"/>
      <c r="S42" s="149"/>
    </row>
    <row r="43" spans="1:27" ht="20.25" customHeight="1">
      <c r="A43" s="286" t="s">
        <v>51</v>
      </c>
      <c r="B43" s="286" t="s">
        <v>52</v>
      </c>
      <c r="C43" s="536" t="s">
        <v>100</v>
      </c>
      <c r="D43" s="536"/>
      <c r="E43" s="536"/>
      <c r="F43" s="536"/>
      <c r="G43" s="536"/>
      <c r="H43" s="536"/>
      <c r="I43" s="286"/>
      <c r="J43" s="286"/>
      <c r="K43" s="286" t="s">
        <v>53</v>
      </c>
      <c r="L43" s="549"/>
      <c r="M43" s="549"/>
      <c r="N43" s="146"/>
      <c r="O43" s="286" t="s">
        <v>50</v>
      </c>
      <c r="P43" s="547"/>
      <c r="Q43" s="547"/>
      <c r="R43" s="547"/>
      <c r="S43" s="547"/>
      <c r="V43" s="288"/>
      <c r="W43" s="288"/>
      <c r="X43" s="288"/>
      <c r="Y43" s="288"/>
      <c r="Z43" s="288"/>
      <c r="AA43" s="288"/>
    </row>
    <row r="44" spans="1:27" ht="9.75" customHeight="1">
      <c r="A44" s="286"/>
      <c r="B44" s="286"/>
      <c r="C44" s="285"/>
      <c r="D44" s="285"/>
      <c r="E44" s="285"/>
      <c r="F44" s="285"/>
      <c r="G44" s="285"/>
      <c r="H44" s="285"/>
      <c r="I44" s="286"/>
      <c r="J44" s="286"/>
      <c r="K44" s="286"/>
      <c r="L44" s="287"/>
      <c r="M44" s="287"/>
      <c r="N44" s="146"/>
      <c r="O44" s="286"/>
      <c r="P44" s="285"/>
      <c r="Q44" s="285"/>
      <c r="R44" s="285"/>
      <c r="S44" s="285"/>
    </row>
    <row r="45" spans="1:27" ht="30" customHeight="1">
      <c r="A45" s="284" t="s">
        <v>438</v>
      </c>
      <c r="B45" s="146"/>
      <c r="C45" s="146"/>
      <c r="D45" s="146"/>
      <c r="E45" s="146"/>
      <c r="F45" s="283" t="str">
        <f>IF((B3=0)," ",(CONCATENATE(B3,"   vs   ",L3)))</f>
        <v>PSK Union Praha C   vs   TJ Sokol Praha - Vršovice C</v>
      </c>
      <c r="G45" s="146"/>
      <c r="H45" s="146"/>
      <c r="I45" s="146"/>
      <c r="J45" s="146"/>
      <c r="K45" s="146"/>
      <c r="L45" s="146"/>
      <c r="M45" s="146"/>
      <c r="N45" s="146"/>
      <c r="O45" s="146"/>
      <c r="P45" s="146"/>
    </row>
    <row r="46" spans="1:27" ht="20.100000000000001" customHeight="1">
      <c r="A46" s="146"/>
      <c r="B46" s="282" t="s">
        <v>437</v>
      </c>
      <c r="C46" s="544" t="s">
        <v>99</v>
      </c>
      <c r="D46" s="544"/>
      <c r="E46" s="146"/>
      <c r="F46" s="146"/>
      <c r="G46" s="146"/>
      <c r="H46" s="146"/>
      <c r="I46" s="282" t="s">
        <v>436</v>
      </c>
      <c r="J46" s="545">
        <v>25</v>
      </c>
      <c r="K46" s="545"/>
      <c r="L46" s="146"/>
      <c r="M46" s="146"/>
      <c r="N46" s="146"/>
      <c r="O46" s="146"/>
      <c r="P46" s="146"/>
    </row>
    <row r="47" spans="1:27" ht="20.100000000000001" customHeight="1">
      <c r="A47" s="146"/>
      <c r="B47" s="282" t="s">
        <v>435</v>
      </c>
      <c r="C47" s="548" t="s">
        <v>434</v>
      </c>
      <c r="D47" s="548"/>
      <c r="E47" s="146"/>
      <c r="F47" s="146"/>
      <c r="G47" s="146"/>
      <c r="H47" s="146"/>
      <c r="I47" s="282" t="s">
        <v>433</v>
      </c>
      <c r="J47" s="546">
        <v>1</v>
      </c>
      <c r="K47" s="546"/>
      <c r="L47" s="146"/>
      <c r="M47" s="146"/>
      <c r="N47" s="146"/>
      <c r="O47" s="146"/>
      <c r="P47" s="282" t="s">
        <v>432</v>
      </c>
      <c r="Q47" s="537"/>
      <c r="R47" s="538"/>
      <c r="S47" s="538"/>
    </row>
    <row r="48" spans="1:27" ht="9.9499999999999993" customHeight="1">
      <c r="A48" s="146"/>
      <c r="B48" s="146"/>
      <c r="C48" s="146"/>
      <c r="D48" s="146"/>
      <c r="E48" s="146"/>
      <c r="F48" s="146"/>
      <c r="G48" s="146"/>
      <c r="H48" s="146"/>
      <c r="I48" s="146"/>
      <c r="J48" s="146"/>
      <c r="K48" s="146"/>
      <c r="L48" s="146"/>
      <c r="M48" s="146"/>
      <c r="N48" s="146"/>
      <c r="O48" s="146"/>
      <c r="P48" s="146"/>
    </row>
    <row r="49" spans="1:19" s="146" customFormat="1" ht="15" customHeight="1">
      <c r="A49" s="541" t="s">
        <v>62</v>
      </c>
      <c r="B49" s="542"/>
      <c r="C49" s="542"/>
      <c r="D49" s="542"/>
      <c r="E49" s="542"/>
      <c r="F49" s="542"/>
      <c r="G49" s="542"/>
      <c r="H49" s="542"/>
      <c r="I49" s="542"/>
      <c r="J49" s="542"/>
      <c r="K49" s="542"/>
      <c r="L49" s="542"/>
      <c r="M49" s="542"/>
      <c r="N49" s="542"/>
      <c r="O49" s="542"/>
      <c r="P49" s="542"/>
      <c r="Q49" s="542"/>
      <c r="R49" s="542"/>
      <c r="S49" s="543"/>
    </row>
    <row r="50" spans="1:19" s="146" customFormat="1" ht="90" customHeight="1">
      <c r="A50" s="517"/>
      <c r="B50" s="518"/>
      <c r="C50" s="518"/>
      <c r="D50" s="518"/>
      <c r="E50" s="518"/>
      <c r="F50" s="518"/>
      <c r="G50" s="518"/>
      <c r="H50" s="518"/>
      <c r="I50" s="518"/>
      <c r="J50" s="518"/>
      <c r="K50" s="518"/>
      <c r="L50" s="518"/>
      <c r="M50" s="518"/>
      <c r="N50" s="518"/>
      <c r="O50" s="518"/>
      <c r="P50" s="518"/>
      <c r="Q50" s="518"/>
      <c r="R50" s="518"/>
      <c r="S50" s="519"/>
    </row>
    <row r="51" spans="1:19" s="146" customFormat="1" ht="5.0999999999999996" customHeight="1"/>
    <row r="52" spans="1:19" s="146" customFormat="1" ht="15" customHeight="1">
      <c r="A52" s="587" t="s">
        <v>63</v>
      </c>
      <c r="B52" s="588"/>
      <c r="C52" s="588"/>
      <c r="D52" s="588"/>
      <c r="E52" s="588"/>
      <c r="F52" s="588"/>
      <c r="G52" s="588"/>
      <c r="H52" s="588"/>
      <c r="I52" s="588"/>
      <c r="J52" s="588"/>
      <c r="K52" s="588"/>
      <c r="L52" s="588"/>
      <c r="M52" s="588"/>
      <c r="N52" s="588"/>
      <c r="O52" s="588"/>
      <c r="P52" s="588"/>
      <c r="Q52" s="588"/>
      <c r="R52" s="588"/>
      <c r="S52" s="589"/>
    </row>
    <row r="53" spans="1:19" s="146" customFormat="1" ht="6.75" customHeight="1">
      <c r="A53" s="281"/>
      <c r="B53" s="256"/>
      <c r="C53" s="256"/>
      <c r="D53" s="256"/>
      <c r="E53" s="256"/>
      <c r="F53" s="256"/>
      <c r="G53" s="256"/>
      <c r="H53" s="256"/>
      <c r="I53" s="256"/>
      <c r="J53" s="256"/>
      <c r="K53" s="256"/>
      <c r="L53" s="256"/>
      <c r="M53" s="256"/>
      <c r="N53" s="256"/>
      <c r="O53" s="256"/>
      <c r="P53" s="256"/>
      <c r="Q53" s="256"/>
      <c r="R53" s="256"/>
      <c r="S53" s="279"/>
    </row>
    <row r="54" spans="1:19" s="146" customFormat="1" ht="18" customHeight="1">
      <c r="A54" s="280" t="s">
        <v>6</v>
      </c>
      <c r="B54" s="256"/>
      <c r="C54" s="256"/>
      <c r="D54" s="256"/>
      <c r="E54" s="256"/>
      <c r="F54" s="256"/>
      <c r="G54" s="256"/>
      <c r="H54" s="256"/>
      <c r="I54" s="256"/>
      <c r="J54" s="256"/>
      <c r="K54" s="257" t="s">
        <v>8</v>
      </c>
      <c r="L54" s="256"/>
      <c r="M54" s="256"/>
      <c r="N54" s="256"/>
      <c r="O54" s="256"/>
      <c r="P54" s="256"/>
      <c r="Q54" s="256"/>
      <c r="R54" s="256"/>
      <c r="S54" s="279"/>
    </row>
    <row r="55" spans="1:19" s="146" customFormat="1" ht="18" customHeight="1">
      <c r="A55" s="278"/>
      <c r="B55" s="275" t="s">
        <v>64</v>
      </c>
      <c r="C55" s="274"/>
      <c r="D55" s="276"/>
      <c r="E55" s="275" t="s">
        <v>65</v>
      </c>
      <c r="F55" s="274"/>
      <c r="G55" s="274"/>
      <c r="H55" s="274"/>
      <c r="I55" s="276"/>
      <c r="J55" s="256"/>
      <c r="K55" s="277"/>
      <c r="L55" s="275" t="s">
        <v>64</v>
      </c>
      <c r="M55" s="274"/>
      <c r="N55" s="276"/>
      <c r="O55" s="275" t="s">
        <v>65</v>
      </c>
      <c r="P55" s="274"/>
      <c r="Q55" s="274"/>
      <c r="R55" s="274"/>
      <c r="S55" s="273"/>
    </row>
    <row r="56" spans="1:19" s="146" customFormat="1" ht="18" customHeight="1">
      <c r="A56" s="272" t="s">
        <v>66</v>
      </c>
      <c r="B56" s="268" t="s">
        <v>67</v>
      </c>
      <c r="C56" s="270"/>
      <c r="D56" s="269" t="s">
        <v>68</v>
      </c>
      <c r="E56" s="268" t="s">
        <v>67</v>
      </c>
      <c r="F56" s="267"/>
      <c r="G56" s="267"/>
      <c r="H56" s="266"/>
      <c r="I56" s="269" t="s">
        <v>68</v>
      </c>
      <c r="J56" s="256"/>
      <c r="K56" s="271" t="s">
        <v>66</v>
      </c>
      <c r="L56" s="268" t="s">
        <v>67</v>
      </c>
      <c r="M56" s="270"/>
      <c r="N56" s="269" t="s">
        <v>68</v>
      </c>
      <c r="O56" s="268" t="s">
        <v>67</v>
      </c>
      <c r="P56" s="267"/>
      <c r="Q56" s="267"/>
      <c r="R56" s="266"/>
      <c r="S56" s="265" t="s">
        <v>68</v>
      </c>
    </row>
    <row r="57" spans="1:19" s="146" customFormat="1" ht="18" customHeight="1">
      <c r="A57" s="264">
        <v>51</v>
      </c>
      <c r="B57" s="520" t="str">
        <f>DGET('20.pskC-vršC'!$A$106:$I$267,"celé",B93:B94)</f>
        <v>PYTLÍK Jakub</v>
      </c>
      <c r="C57" s="521"/>
      <c r="D57" s="262">
        <v>15944</v>
      </c>
      <c r="E57" s="522" t="str">
        <f>DGET('20.pskC-vršC'!$A$106:$L$262,"celé",B95:B96)</f>
        <v>MANSFELDOVÁ Jiřina</v>
      </c>
      <c r="F57" s="523"/>
      <c r="G57" s="523" t="e">
        <f>DGET('20.pskC-vršC'!$A$106:$L$262,"celé",G93:G94)</f>
        <v>#NUM!</v>
      </c>
      <c r="H57" s="524"/>
      <c r="I57" s="262">
        <v>1305</v>
      </c>
      <c r="J57" s="256"/>
      <c r="K57" s="263"/>
      <c r="L57" s="520" t="e">
        <f>DGET('20.pskC-vršC'!$A$106:$L$262,"celé",L93:L94)</f>
        <v>#NUM!</v>
      </c>
      <c r="M57" s="521"/>
      <c r="N57" s="262"/>
      <c r="O57" s="522" t="e">
        <f>DGET('20.pskC-vršC'!$A$106:$L$262,"celé",L95:L96)</f>
        <v>#NUM!</v>
      </c>
      <c r="P57" s="523"/>
      <c r="Q57" s="523" t="e">
        <f>DGET('20.pskC-vršC'!$A$106:$L$262,"celé",Q92:Q93)</f>
        <v>#NUM!</v>
      </c>
      <c r="R57" s="524"/>
      <c r="S57" s="261"/>
    </row>
    <row r="58" spans="1:19" s="146" customFormat="1" ht="18" customHeight="1">
      <c r="A58" s="264"/>
      <c r="B58" s="520" t="e">
        <f>DGET('20.pskC-vršC'!$A$106:$L$262,"celé",B97:B98)</f>
        <v>#NUM!</v>
      </c>
      <c r="C58" s="521"/>
      <c r="D58" s="262"/>
      <c r="E58" s="522" t="e">
        <f>DGET('20.pskC-vršC'!$A$106:$L$262,"celé",B99:B100)</f>
        <v>#NUM!</v>
      </c>
      <c r="F58" s="523"/>
      <c r="G58" s="523" t="e">
        <f>DGET('20.pskC-vršC'!$A$106:$L$262,"celé",G94:G95)</f>
        <v>#NUM!</v>
      </c>
      <c r="H58" s="524"/>
      <c r="I58" s="262"/>
      <c r="J58" s="256"/>
      <c r="K58" s="263"/>
      <c r="L58" s="520" t="e">
        <f>DGET('20.pskC-vršC'!$A$106:$L$262,"celé",L97:L98)</f>
        <v>#NUM!</v>
      </c>
      <c r="M58" s="521"/>
      <c r="N58" s="262"/>
      <c r="O58" s="522" t="e">
        <f>DGET('20.pskC-vršC'!$A$106:$L$262,"celé",L99:L100)</f>
        <v>#NUM!</v>
      </c>
      <c r="P58" s="523"/>
      <c r="Q58" s="523" t="e">
        <f>DGET('20.pskC-vršC'!$A$106:$L$262,"celé",Q93:Q94)</f>
        <v>#NUM!</v>
      </c>
      <c r="R58" s="524"/>
      <c r="S58" s="261"/>
    </row>
    <row r="59" spans="1:19" s="146" customFormat="1" ht="11.25" customHeight="1">
      <c r="A59" s="260"/>
      <c r="B59" s="259"/>
      <c r="C59" s="259"/>
      <c r="D59" s="259"/>
      <c r="E59" s="259"/>
      <c r="F59" s="259"/>
      <c r="G59" s="259"/>
      <c r="H59" s="259"/>
      <c r="I59" s="259"/>
      <c r="J59" s="259"/>
      <c r="K59" s="259"/>
      <c r="L59" s="259"/>
      <c r="M59" s="259"/>
      <c r="N59" s="259"/>
      <c r="O59" s="259"/>
      <c r="P59" s="259"/>
      <c r="Q59" s="259"/>
      <c r="R59" s="259"/>
      <c r="S59" s="258"/>
    </row>
    <row r="60" spans="1:19" s="146" customFormat="1" ht="3.75" customHeight="1">
      <c r="A60" s="257"/>
      <c r="B60" s="256"/>
      <c r="C60" s="256"/>
      <c r="D60" s="256"/>
      <c r="E60" s="256"/>
      <c r="F60" s="256"/>
      <c r="G60" s="256"/>
      <c r="H60" s="256"/>
      <c r="I60" s="256"/>
      <c r="J60" s="256"/>
      <c r="K60" s="257"/>
      <c r="L60" s="256"/>
      <c r="M60" s="256"/>
      <c r="N60" s="256"/>
      <c r="O60" s="256"/>
      <c r="P60" s="256"/>
      <c r="Q60" s="256"/>
      <c r="R60" s="256"/>
      <c r="S60" s="256"/>
    </row>
    <row r="61" spans="1:19" s="146" customFormat="1" ht="19.5" customHeight="1">
      <c r="A61" s="527" t="s">
        <v>69</v>
      </c>
      <c r="B61" s="528"/>
      <c r="C61" s="528"/>
      <c r="D61" s="528"/>
      <c r="E61" s="528"/>
      <c r="F61" s="528"/>
      <c r="G61" s="528"/>
      <c r="H61" s="528"/>
      <c r="I61" s="528"/>
      <c r="J61" s="528"/>
      <c r="K61" s="528"/>
      <c r="L61" s="528"/>
      <c r="M61" s="528"/>
      <c r="N61" s="528"/>
      <c r="O61" s="528"/>
      <c r="P61" s="528"/>
      <c r="Q61" s="528"/>
      <c r="R61" s="528"/>
      <c r="S61" s="529"/>
    </row>
    <row r="62" spans="1:19" s="146" customFormat="1" ht="90" customHeight="1">
      <c r="A62" s="530"/>
      <c r="B62" s="531"/>
      <c r="C62" s="531"/>
      <c r="D62" s="531"/>
      <c r="E62" s="531"/>
      <c r="F62" s="531"/>
      <c r="G62" s="531"/>
      <c r="H62" s="531"/>
      <c r="I62" s="531"/>
      <c r="J62" s="531"/>
      <c r="K62" s="531"/>
      <c r="L62" s="531"/>
      <c r="M62" s="531"/>
      <c r="N62" s="531"/>
      <c r="O62" s="531"/>
      <c r="P62" s="531"/>
      <c r="Q62" s="531"/>
      <c r="R62" s="531"/>
      <c r="S62" s="532"/>
    </row>
    <row r="63" spans="1:19" s="146" customFormat="1" ht="5.0999999999999996" customHeight="1"/>
    <row r="64" spans="1:19" s="146" customFormat="1" ht="15" customHeight="1">
      <c r="A64" s="541" t="s">
        <v>70</v>
      </c>
      <c r="B64" s="542"/>
      <c r="C64" s="542"/>
      <c r="D64" s="542"/>
      <c r="E64" s="542"/>
      <c r="F64" s="542"/>
      <c r="G64" s="542"/>
      <c r="H64" s="542"/>
      <c r="I64" s="542"/>
      <c r="J64" s="542"/>
      <c r="K64" s="542"/>
      <c r="L64" s="542"/>
      <c r="M64" s="542"/>
      <c r="N64" s="542"/>
      <c r="O64" s="542"/>
      <c r="P64" s="542"/>
      <c r="Q64" s="542"/>
      <c r="R64" s="542"/>
      <c r="S64" s="543"/>
    </row>
    <row r="65" spans="1:27" ht="90" customHeight="1">
      <c r="A65" s="517"/>
      <c r="B65" s="518"/>
      <c r="C65" s="518"/>
      <c r="D65" s="518"/>
      <c r="E65" s="518"/>
      <c r="F65" s="518"/>
      <c r="G65" s="518"/>
      <c r="H65" s="518"/>
      <c r="I65" s="518"/>
      <c r="J65" s="518"/>
      <c r="K65" s="518"/>
      <c r="L65" s="518"/>
      <c r="M65" s="518"/>
      <c r="N65" s="518"/>
      <c r="O65" s="518"/>
      <c r="P65" s="518"/>
      <c r="Q65" s="518"/>
      <c r="R65" s="518"/>
      <c r="S65" s="519"/>
    </row>
    <row r="66" spans="1:27" ht="30" customHeight="1">
      <c r="A66" s="525" t="s">
        <v>431</v>
      </c>
      <c r="B66" s="525"/>
      <c r="C66" s="526"/>
      <c r="D66" s="526"/>
      <c r="E66" s="526"/>
      <c r="F66" s="526"/>
      <c r="G66" s="526"/>
      <c r="H66" s="526"/>
      <c r="I66" s="146"/>
      <c r="J66" s="146"/>
      <c r="K66" s="146"/>
      <c r="L66" s="146"/>
      <c r="M66" s="146"/>
      <c r="N66" s="146"/>
      <c r="O66" s="146"/>
      <c r="P66" s="146"/>
      <c r="V66" s="571"/>
      <c r="W66" s="571"/>
      <c r="X66" s="571"/>
      <c r="Y66" s="571"/>
      <c r="Z66" s="571"/>
      <c r="AA66" s="571"/>
    </row>
    <row r="67" spans="1:27" ht="30" customHeight="1">
      <c r="A67" s="255"/>
      <c r="B67" s="255"/>
      <c r="C67" s="254"/>
      <c r="D67" s="254"/>
      <c r="E67" s="254"/>
      <c r="F67" s="254"/>
      <c r="G67" s="254"/>
      <c r="H67" s="254"/>
      <c r="I67" s="146"/>
      <c r="J67" s="146"/>
      <c r="K67" s="146"/>
      <c r="L67" s="146"/>
      <c r="M67" s="146"/>
      <c r="N67" s="146"/>
      <c r="O67" s="146"/>
      <c r="P67" s="146"/>
      <c r="V67" s="167"/>
      <c r="W67" s="166"/>
      <c r="X67" s="166"/>
      <c r="Y67" s="166"/>
      <c r="Z67" s="166"/>
      <c r="AA67" s="166"/>
    </row>
    <row r="68" spans="1:27" ht="16.5">
      <c r="A68" s="470" t="s">
        <v>430</v>
      </c>
      <c r="B68" s="471"/>
      <c r="C68" s="471"/>
      <c r="D68" s="471"/>
      <c r="E68" s="471"/>
      <c r="F68" s="471"/>
      <c r="G68" s="471"/>
      <c r="H68" s="472"/>
      <c r="I68" s="467" t="s">
        <v>429</v>
      </c>
      <c r="J68" s="146"/>
      <c r="K68" s="248"/>
      <c r="L68" s="253"/>
      <c r="M68" s="253"/>
      <c r="N68" s="146"/>
      <c r="O68" s="148"/>
      <c r="P68" s="148"/>
      <c r="R68" s="148"/>
      <c r="S68" s="148"/>
      <c r="V68" s="156"/>
      <c r="W68" s="155"/>
      <c r="X68" s="154"/>
      <c r="Y68" s="153"/>
      <c r="Z68" s="152"/>
      <c r="AA68" s="151"/>
    </row>
    <row r="69" spans="1:27" ht="16.5">
      <c r="A69" s="473" t="s">
        <v>428</v>
      </c>
      <c r="B69" s="474"/>
      <c r="C69" s="474"/>
      <c r="D69" s="474"/>
      <c r="E69" s="474"/>
      <c r="F69" s="474"/>
      <c r="G69" s="474"/>
      <c r="H69" s="475"/>
      <c r="I69" s="468"/>
      <c r="J69" s="146"/>
      <c r="K69" s="252" t="s">
        <v>427</v>
      </c>
      <c r="L69" s="252" t="s">
        <v>426</v>
      </c>
      <c r="M69" s="244"/>
      <c r="N69" s="244"/>
      <c r="O69" s="244"/>
      <c r="P69" s="244"/>
      <c r="Q69" s="244"/>
      <c r="R69" s="148"/>
      <c r="S69" s="148"/>
      <c r="V69" s="156"/>
      <c r="W69" s="155"/>
      <c r="X69" s="154"/>
      <c r="Y69" s="153"/>
      <c r="Z69" s="152"/>
      <c r="AA69" s="151"/>
    </row>
    <row r="70" spans="1:27" ht="14.25">
      <c r="A70" s="251" t="s">
        <v>425</v>
      </c>
      <c r="B70" s="465" t="s">
        <v>424</v>
      </c>
      <c r="C70" s="465"/>
      <c r="D70" s="465" t="s">
        <v>67</v>
      </c>
      <c r="E70" s="465"/>
      <c r="F70" s="466" t="s">
        <v>423</v>
      </c>
      <c r="G70" s="466"/>
      <c r="H70" s="466"/>
      <c r="I70" s="469"/>
      <c r="J70" s="146"/>
      <c r="K70" s="250"/>
      <c r="L70" s="249">
        <v>606179306</v>
      </c>
      <c r="M70" s="248" t="s">
        <v>422</v>
      </c>
      <c r="N70" s="247"/>
      <c r="O70" s="148"/>
      <c r="P70" s="148"/>
      <c r="R70" s="148"/>
      <c r="S70" s="148"/>
      <c r="V70" s="156"/>
      <c r="W70" s="155"/>
      <c r="X70" s="154"/>
      <c r="Y70" s="153"/>
      <c r="Z70" s="152"/>
      <c r="AA70" s="151"/>
    </row>
    <row r="71" spans="1:27" ht="14.25">
      <c r="A71" s="246"/>
      <c r="B71" s="476" t="s">
        <v>421</v>
      </c>
      <c r="C71" s="477"/>
      <c r="D71" s="476" t="s">
        <v>81</v>
      </c>
      <c r="E71" s="477"/>
      <c r="F71" s="480">
        <v>44594</v>
      </c>
      <c r="G71" s="481"/>
      <c r="H71" s="482"/>
      <c r="I71" s="245" t="s">
        <v>409</v>
      </c>
      <c r="J71" s="146"/>
      <c r="K71" s="244"/>
      <c r="L71" s="454" t="s">
        <v>420</v>
      </c>
      <c r="M71" s="454"/>
      <c r="N71" s="454"/>
      <c r="O71" s="244"/>
      <c r="P71" s="244"/>
      <c r="Q71" s="243"/>
      <c r="R71" s="148"/>
      <c r="S71" s="148"/>
      <c r="V71" s="156"/>
      <c r="W71" s="155"/>
      <c r="X71" s="154"/>
      <c r="Y71" s="153"/>
      <c r="Z71" s="152"/>
      <c r="AA71" s="151"/>
    </row>
    <row r="72" spans="1:27" ht="14.25">
      <c r="A72" s="242"/>
      <c r="B72" s="478" t="s">
        <v>419</v>
      </c>
      <c r="C72" s="479"/>
      <c r="D72" s="478" t="s">
        <v>418</v>
      </c>
      <c r="E72" s="479"/>
      <c r="F72" s="483"/>
      <c r="G72" s="484"/>
      <c r="H72" s="485"/>
      <c r="I72" s="241"/>
      <c r="J72" s="146"/>
      <c r="K72" s="223" t="s">
        <v>417</v>
      </c>
      <c r="L72" s="222" t="s">
        <v>416</v>
      </c>
      <c r="M72" s="240" t="s">
        <v>415</v>
      </c>
      <c r="N72" s="219"/>
      <c r="O72" s="220"/>
      <c r="P72" s="220"/>
      <c r="Q72" s="219"/>
      <c r="R72" s="148"/>
      <c r="S72" s="148"/>
      <c r="V72" s="156"/>
      <c r="W72" s="155"/>
      <c r="X72" s="154"/>
      <c r="Y72" s="153"/>
      <c r="Z72" s="152"/>
      <c r="AA72" s="151"/>
    </row>
    <row r="73" spans="1:27" ht="15" customHeight="1">
      <c r="A73" s="218"/>
      <c r="B73" s="486"/>
      <c r="C73" s="487"/>
      <c r="D73" s="486"/>
      <c r="E73" s="487"/>
      <c r="F73" s="488"/>
      <c r="G73" s="489"/>
      <c r="H73" s="490"/>
      <c r="I73" s="239"/>
      <c r="J73" s="146"/>
      <c r="K73" s="217" t="s">
        <v>414</v>
      </c>
      <c r="L73" s="216" t="s">
        <v>413</v>
      </c>
      <c r="M73" s="215" t="s">
        <v>412</v>
      </c>
      <c r="N73" s="213"/>
      <c r="O73" s="214"/>
      <c r="P73" s="214"/>
      <c r="Q73" s="213"/>
      <c r="R73" s="148"/>
      <c r="S73" s="148"/>
      <c r="V73" s="156"/>
      <c r="W73" s="155"/>
      <c r="X73" s="154"/>
      <c r="Y73" s="153"/>
      <c r="Z73" s="152"/>
      <c r="AA73" s="151"/>
    </row>
    <row r="74" spans="1:27" ht="15" customHeight="1">
      <c r="A74" s="218">
        <v>12206</v>
      </c>
      <c r="B74" s="486" t="s">
        <v>411</v>
      </c>
      <c r="C74" s="487"/>
      <c r="D74" s="486" t="s">
        <v>410</v>
      </c>
      <c r="E74" s="487"/>
      <c r="F74" s="488"/>
      <c r="G74" s="489"/>
      <c r="H74" s="490"/>
      <c r="I74" s="211" t="s">
        <v>409</v>
      </c>
      <c r="J74" s="146"/>
      <c r="K74" s="223" t="s">
        <v>408</v>
      </c>
      <c r="L74" s="222" t="s">
        <v>407</v>
      </c>
      <c r="M74" s="221" t="s">
        <v>406</v>
      </c>
      <c r="N74" s="219"/>
      <c r="O74" s="220"/>
      <c r="P74" s="220"/>
      <c r="Q74" s="219"/>
      <c r="R74" s="148"/>
      <c r="S74" s="148"/>
      <c r="V74" s="156"/>
      <c r="W74" s="155"/>
      <c r="X74" s="154"/>
      <c r="Y74" s="153"/>
      <c r="Z74" s="152"/>
      <c r="AA74" s="151"/>
    </row>
    <row r="75" spans="1:27" ht="15" customHeight="1">
      <c r="A75" s="218"/>
      <c r="B75" s="486"/>
      <c r="C75" s="487"/>
      <c r="D75" s="486"/>
      <c r="E75" s="487"/>
      <c r="F75" s="488"/>
      <c r="G75" s="489"/>
      <c r="H75" s="490"/>
      <c r="I75" s="211"/>
      <c r="J75" s="146"/>
      <c r="K75" s="217" t="s">
        <v>405</v>
      </c>
      <c r="L75" s="216" t="s">
        <v>404</v>
      </c>
      <c r="M75" s="215" t="s">
        <v>403</v>
      </c>
      <c r="N75" s="213"/>
      <c r="O75" s="214"/>
      <c r="P75" s="214"/>
      <c r="Q75" s="213"/>
      <c r="R75" s="148"/>
      <c r="S75" s="148"/>
      <c r="V75" s="156"/>
      <c r="W75" s="155"/>
      <c r="X75" s="154"/>
      <c r="Y75" s="153"/>
      <c r="Z75" s="152"/>
      <c r="AA75" s="151"/>
    </row>
    <row r="76" spans="1:27" ht="15" customHeight="1">
      <c r="A76" s="218"/>
      <c r="B76" s="486"/>
      <c r="C76" s="487"/>
      <c r="D76" s="486"/>
      <c r="E76" s="487"/>
      <c r="F76" s="488"/>
      <c r="G76" s="489"/>
      <c r="H76" s="490"/>
      <c r="I76" s="211"/>
      <c r="J76" s="146"/>
      <c r="K76" s="223" t="s">
        <v>402</v>
      </c>
      <c r="L76" s="222" t="s">
        <v>401</v>
      </c>
      <c r="M76" s="221" t="s">
        <v>400</v>
      </c>
      <c r="N76" s="219"/>
      <c r="O76" s="220"/>
      <c r="P76" s="220"/>
      <c r="Q76" s="219"/>
      <c r="R76" s="148"/>
      <c r="S76" s="148"/>
      <c r="V76" s="156"/>
      <c r="W76" s="155"/>
      <c r="X76" s="154"/>
      <c r="Y76" s="153"/>
      <c r="Z76" s="152"/>
      <c r="AA76" s="151"/>
    </row>
    <row r="77" spans="1:27" ht="15" customHeight="1">
      <c r="A77" s="218"/>
      <c r="B77" s="486"/>
      <c r="C77" s="487"/>
      <c r="D77" s="486"/>
      <c r="E77" s="487"/>
      <c r="F77" s="488"/>
      <c r="G77" s="489"/>
      <c r="H77" s="490"/>
      <c r="I77" s="211"/>
      <c r="J77" s="146"/>
      <c r="K77" s="217" t="s">
        <v>399</v>
      </c>
      <c r="L77" s="216" t="s">
        <v>398</v>
      </c>
      <c r="M77" s="215" t="s">
        <v>397</v>
      </c>
      <c r="N77" s="213"/>
      <c r="O77" s="214"/>
      <c r="P77" s="214"/>
      <c r="Q77" s="213"/>
      <c r="R77" s="148"/>
      <c r="S77" s="148"/>
      <c r="V77" s="156"/>
      <c r="W77" s="155"/>
      <c r="X77" s="154"/>
      <c r="Y77" s="153"/>
      <c r="Z77" s="152"/>
      <c r="AA77" s="151"/>
    </row>
    <row r="78" spans="1:27" ht="15" customHeight="1">
      <c r="A78" s="218"/>
      <c r="B78" s="486"/>
      <c r="C78" s="487"/>
      <c r="D78" s="486"/>
      <c r="E78" s="487"/>
      <c r="F78" s="488"/>
      <c r="G78" s="489"/>
      <c r="H78" s="490"/>
      <c r="I78" s="211"/>
      <c r="J78" s="146"/>
      <c r="K78" s="223" t="s">
        <v>396</v>
      </c>
      <c r="L78" s="222" t="s">
        <v>395</v>
      </c>
      <c r="M78" s="221" t="s">
        <v>394</v>
      </c>
      <c r="N78" s="219"/>
      <c r="O78" s="220"/>
      <c r="P78" s="220"/>
      <c r="Q78" s="219"/>
      <c r="R78" s="148"/>
      <c r="S78" s="148"/>
      <c r="V78" s="156"/>
      <c r="W78" s="155"/>
      <c r="X78" s="154"/>
      <c r="Y78" s="153"/>
      <c r="Z78" s="152"/>
      <c r="AA78" s="151"/>
    </row>
    <row r="79" spans="1:27" ht="15" customHeight="1">
      <c r="A79" s="218"/>
      <c r="B79" s="486"/>
      <c r="C79" s="487"/>
      <c r="D79" s="486"/>
      <c r="E79" s="487"/>
      <c r="F79" s="488"/>
      <c r="G79" s="489"/>
      <c r="H79" s="490"/>
      <c r="I79" s="238"/>
      <c r="J79" s="146"/>
      <c r="K79" s="217" t="s">
        <v>393</v>
      </c>
      <c r="L79" s="216" t="s">
        <v>392</v>
      </c>
      <c r="M79" s="215" t="s">
        <v>391</v>
      </c>
      <c r="N79" s="213"/>
      <c r="O79" s="214"/>
      <c r="P79" s="214"/>
      <c r="Q79" s="213"/>
      <c r="R79" s="148"/>
      <c r="S79" s="148"/>
      <c r="V79" s="156"/>
      <c r="W79" s="155"/>
      <c r="X79" s="154"/>
      <c r="Y79" s="153"/>
      <c r="Z79" s="152"/>
      <c r="AA79" s="151"/>
    </row>
    <row r="80" spans="1:27" ht="15" customHeight="1">
      <c r="A80" s="218"/>
      <c r="B80" s="486"/>
      <c r="C80" s="487"/>
      <c r="D80" s="486"/>
      <c r="E80" s="487"/>
      <c r="F80" s="488"/>
      <c r="G80" s="489"/>
      <c r="H80" s="490"/>
      <c r="I80" s="211"/>
      <c r="J80" s="146"/>
      <c r="K80" s="223" t="s">
        <v>390</v>
      </c>
      <c r="L80" s="222" t="s">
        <v>389</v>
      </c>
      <c r="M80" s="221" t="s">
        <v>388</v>
      </c>
      <c r="N80" s="219"/>
      <c r="O80" s="220"/>
      <c r="P80" s="220"/>
      <c r="Q80" s="219"/>
      <c r="R80" s="148"/>
      <c r="S80" s="148"/>
      <c r="V80" s="156"/>
      <c r="W80" s="155"/>
      <c r="X80" s="154"/>
      <c r="Y80" s="153"/>
      <c r="Z80" s="152"/>
      <c r="AA80" s="151"/>
    </row>
    <row r="81" spans="1:27" ht="15" customHeight="1">
      <c r="A81" s="218"/>
      <c r="B81" s="237"/>
      <c r="C81" s="236"/>
      <c r="D81" s="237"/>
      <c r="E81" s="236"/>
      <c r="F81" s="235"/>
      <c r="G81" s="234"/>
      <c r="H81" s="233"/>
      <c r="I81" s="211"/>
      <c r="J81" s="146"/>
      <c r="K81" s="217" t="s">
        <v>387</v>
      </c>
      <c r="L81" s="216" t="s">
        <v>386</v>
      </c>
      <c r="M81" s="215" t="s">
        <v>385</v>
      </c>
      <c r="N81" s="213"/>
      <c r="O81" s="214"/>
      <c r="P81" s="214"/>
      <c r="Q81" s="213"/>
      <c r="R81" s="148"/>
      <c r="S81" s="148"/>
      <c r="V81" s="156"/>
      <c r="W81" s="155"/>
      <c r="X81" s="154"/>
      <c r="Y81" s="153"/>
      <c r="Z81" s="152"/>
      <c r="AA81" s="151"/>
    </row>
    <row r="82" spans="1:27" ht="15" customHeight="1">
      <c r="A82" s="218"/>
      <c r="B82" s="486"/>
      <c r="C82" s="487"/>
      <c r="D82" s="486"/>
      <c r="E82" s="487"/>
      <c r="F82" s="488"/>
      <c r="G82" s="489"/>
      <c r="H82" s="490"/>
      <c r="I82" s="211"/>
      <c r="J82" s="146"/>
      <c r="K82" s="230" t="s">
        <v>384</v>
      </c>
      <c r="L82" s="232" t="s">
        <v>383</v>
      </c>
      <c r="M82" s="231" t="s">
        <v>382</v>
      </c>
      <c r="N82" s="224"/>
      <c r="O82" s="225"/>
      <c r="P82" s="225"/>
      <c r="Q82" s="224"/>
      <c r="R82" s="148"/>
      <c r="S82" s="148"/>
      <c r="V82" s="156"/>
      <c r="W82" s="155"/>
      <c r="X82" s="154"/>
      <c r="Y82" s="153"/>
      <c r="Z82" s="152"/>
      <c r="AA82" s="151"/>
    </row>
    <row r="83" spans="1:27" ht="15" customHeight="1">
      <c r="A83" s="218"/>
      <c r="B83" s="486"/>
      <c r="C83" s="487"/>
      <c r="D83" s="486"/>
      <c r="E83" s="487"/>
      <c r="F83" s="488"/>
      <c r="G83" s="489"/>
      <c r="H83" s="490"/>
      <c r="I83" s="211"/>
      <c r="J83" s="146"/>
      <c r="K83" s="230"/>
      <c r="L83" s="229" t="s">
        <v>381</v>
      </c>
      <c r="M83" s="228" t="s">
        <v>380</v>
      </c>
      <c r="N83" s="227"/>
      <c r="O83" s="226"/>
      <c r="P83" s="225"/>
      <c r="Q83" s="224"/>
      <c r="R83" s="148"/>
      <c r="S83" s="148"/>
      <c r="V83" s="156"/>
      <c r="W83" s="155"/>
      <c r="X83" s="154"/>
      <c r="Y83" s="153"/>
      <c r="Z83" s="152"/>
      <c r="AA83" s="151"/>
    </row>
    <row r="84" spans="1:27" ht="15" customHeight="1">
      <c r="A84" s="218"/>
      <c r="B84" s="486"/>
      <c r="C84" s="487"/>
      <c r="D84" s="486"/>
      <c r="E84" s="487"/>
      <c r="F84" s="488"/>
      <c r="G84" s="489"/>
      <c r="H84" s="490"/>
      <c r="I84" s="211"/>
      <c r="J84" s="146"/>
      <c r="K84" s="217" t="s">
        <v>379</v>
      </c>
      <c r="L84" s="216" t="s">
        <v>378</v>
      </c>
      <c r="M84" s="215" t="s">
        <v>377</v>
      </c>
      <c r="N84" s="213"/>
      <c r="O84" s="214"/>
      <c r="P84" s="214"/>
      <c r="Q84" s="213"/>
      <c r="R84" s="148"/>
      <c r="S84" s="148"/>
      <c r="V84" s="156"/>
      <c r="W84" s="155"/>
      <c r="X84" s="154"/>
      <c r="Y84" s="153"/>
      <c r="Z84" s="152"/>
      <c r="AA84" s="151"/>
    </row>
    <row r="85" spans="1:27" ht="15" customHeight="1">
      <c r="A85" s="218"/>
      <c r="B85" s="486"/>
      <c r="C85" s="487"/>
      <c r="D85" s="486"/>
      <c r="E85" s="487"/>
      <c r="F85" s="500"/>
      <c r="G85" s="489"/>
      <c r="H85" s="490"/>
      <c r="I85" s="211"/>
      <c r="J85" s="146"/>
      <c r="K85" s="223" t="s">
        <v>376</v>
      </c>
      <c r="L85" s="222" t="s">
        <v>375</v>
      </c>
      <c r="M85" s="221" t="s">
        <v>374</v>
      </c>
      <c r="N85" s="219"/>
      <c r="O85" s="220"/>
      <c r="P85" s="220"/>
      <c r="Q85" s="219"/>
      <c r="R85" s="148"/>
      <c r="S85" s="148"/>
      <c r="V85" s="156"/>
      <c r="W85" s="155"/>
      <c r="X85" s="154"/>
      <c r="Y85" s="153"/>
      <c r="Z85" s="152"/>
      <c r="AA85" s="151"/>
    </row>
    <row r="86" spans="1:27" ht="15" customHeight="1">
      <c r="A86" s="218"/>
      <c r="B86" s="486"/>
      <c r="C86" s="487"/>
      <c r="D86" s="486"/>
      <c r="E86" s="487"/>
      <c r="F86" s="488"/>
      <c r="G86" s="489"/>
      <c r="H86" s="490"/>
      <c r="I86" s="211"/>
      <c r="J86" s="146"/>
      <c r="K86" s="217" t="s">
        <v>373</v>
      </c>
      <c r="L86" s="216" t="s">
        <v>372</v>
      </c>
      <c r="M86" s="215" t="s">
        <v>371</v>
      </c>
      <c r="N86" s="213"/>
      <c r="O86" s="214"/>
      <c r="P86" s="214"/>
      <c r="Q86" s="213"/>
      <c r="R86" s="148"/>
      <c r="S86" s="148"/>
      <c r="V86" s="156"/>
      <c r="W86" s="155"/>
      <c r="X86" s="154"/>
      <c r="Y86" s="153"/>
      <c r="Z86" s="152"/>
      <c r="AA86" s="151"/>
    </row>
    <row r="87" spans="1:27" ht="15" customHeight="1">
      <c r="A87" s="212"/>
      <c r="B87" s="486"/>
      <c r="C87" s="487"/>
      <c r="D87" s="486"/>
      <c r="E87" s="487"/>
      <c r="F87" s="500"/>
      <c r="G87" s="489"/>
      <c r="H87" s="490"/>
      <c r="I87" s="211"/>
      <c r="J87" s="146"/>
      <c r="K87" s="208"/>
      <c r="L87" s="207"/>
      <c r="M87" s="206"/>
      <c r="N87" s="204"/>
      <c r="O87" s="205"/>
      <c r="P87" s="205"/>
      <c r="Q87" s="204"/>
      <c r="R87" s="148"/>
      <c r="S87" s="148"/>
      <c r="V87" s="156"/>
      <c r="W87" s="155"/>
      <c r="X87" s="154"/>
      <c r="Y87" s="153"/>
      <c r="Z87" s="152"/>
      <c r="AA87" s="151"/>
    </row>
    <row r="88" spans="1:27" ht="15" customHeight="1">
      <c r="A88" s="210"/>
      <c r="B88" s="515"/>
      <c r="C88" s="516"/>
      <c r="D88" s="515"/>
      <c r="E88" s="516"/>
      <c r="F88" s="501"/>
      <c r="G88" s="502"/>
      <c r="H88" s="503"/>
      <c r="I88" s="209"/>
      <c r="J88" s="146"/>
      <c r="K88" s="208"/>
      <c r="L88" s="207"/>
      <c r="M88" s="206"/>
      <c r="N88" s="204"/>
      <c r="O88" s="205"/>
      <c r="P88" s="205"/>
      <c r="Q88" s="204"/>
      <c r="R88" s="148"/>
      <c r="S88" s="148"/>
      <c r="V88" s="156"/>
      <c r="W88" s="155"/>
      <c r="X88" s="154"/>
      <c r="Y88" s="153"/>
      <c r="Z88" s="152"/>
      <c r="AA88" s="151"/>
    </row>
    <row r="89" spans="1:27">
      <c r="A89" s="146"/>
      <c r="B89" s="146"/>
      <c r="C89" s="146"/>
      <c r="D89" s="146"/>
      <c r="E89" s="146"/>
      <c r="F89" s="146"/>
      <c r="G89" s="146"/>
      <c r="H89" s="146"/>
      <c r="I89" s="146"/>
      <c r="J89" s="146"/>
      <c r="K89" s="148"/>
      <c r="L89" s="146"/>
      <c r="M89" s="146"/>
      <c r="N89" s="146"/>
      <c r="O89" s="148"/>
      <c r="P89" s="148"/>
      <c r="R89" s="148"/>
      <c r="S89" s="148"/>
      <c r="V89" s="156"/>
      <c r="W89" s="155"/>
      <c r="X89" s="154"/>
      <c r="Y89" s="153"/>
      <c r="Z89" s="152"/>
      <c r="AA89" s="151"/>
    </row>
    <row r="90" spans="1:27" hidden="1">
      <c r="A90" s="146"/>
      <c r="B90" s="146"/>
      <c r="C90" s="146"/>
      <c r="D90" s="146"/>
      <c r="E90" s="146"/>
      <c r="F90" s="146"/>
      <c r="G90" s="146"/>
      <c r="H90" s="146"/>
      <c r="I90" s="146"/>
      <c r="J90" s="146"/>
      <c r="K90" s="148"/>
      <c r="L90" s="146"/>
      <c r="M90" s="146"/>
      <c r="N90" s="191"/>
      <c r="O90" s="191"/>
      <c r="P90" s="148"/>
      <c r="R90" s="148"/>
      <c r="S90" s="148"/>
      <c r="V90" s="156"/>
      <c r="W90" s="155"/>
      <c r="X90" s="154"/>
      <c r="Y90" s="152"/>
      <c r="Z90" s="152"/>
      <c r="AA90" s="151"/>
    </row>
    <row r="91" spans="1:27" hidden="1">
      <c r="A91" s="203" t="s">
        <v>370</v>
      </c>
      <c r="B91" s="146"/>
      <c r="C91" s="146"/>
      <c r="D91" s="146"/>
      <c r="E91" s="146"/>
      <c r="F91" s="146"/>
      <c r="G91" s="146"/>
      <c r="H91" s="146"/>
      <c r="I91" s="191"/>
      <c r="J91" s="191"/>
      <c r="K91" s="203" t="s">
        <v>370</v>
      </c>
      <c r="L91" s="146"/>
      <c r="M91" s="191"/>
      <c r="N91" s="191"/>
      <c r="O91" s="191"/>
      <c r="P91" s="148"/>
      <c r="R91" s="148"/>
      <c r="S91" s="148"/>
      <c r="V91" s="156"/>
      <c r="W91" s="155"/>
      <c r="X91" s="154"/>
      <c r="Y91" s="152"/>
      <c r="Z91" s="152"/>
      <c r="AA91" s="151"/>
    </row>
    <row r="92" spans="1:27" hidden="1">
      <c r="A92" s="193" t="s">
        <v>368</v>
      </c>
      <c r="B92" s="202" t="s">
        <v>369</v>
      </c>
      <c r="C92" s="146"/>
      <c r="D92" s="146"/>
      <c r="E92" s="146"/>
      <c r="F92" s="146"/>
      <c r="G92" s="146"/>
      <c r="H92" s="146"/>
      <c r="I92" s="191"/>
      <c r="J92" s="191"/>
      <c r="K92" s="193" t="s">
        <v>368</v>
      </c>
      <c r="L92" s="202" t="s">
        <v>369</v>
      </c>
      <c r="M92" s="191"/>
      <c r="N92" s="191"/>
      <c r="O92" s="191"/>
      <c r="P92" s="190"/>
      <c r="R92" s="148"/>
      <c r="S92" s="148"/>
      <c r="V92" s="156"/>
      <c r="W92" s="155"/>
      <c r="X92" s="154"/>
      <c r="Y92" s="201"/>
      <c r="Z92" s="152"/>
      <c r="AA92" s="151"/>
    </row>
    <row r="93" spans="1:27" ht="15.75" hidden="1" customHeight="1">
      <c r="A93" s="192">
        <f>A12</f>
        <v>21413</v>
      </c>
      <c r="B93" s="199" t="s">
        <v>368</v>
      </c>
      <c r="C93" s="146"/>
      <c r="D93" s="146"/>
      <c r="E93" s="146"/>
      <c r="F93" s="146"/>
      <c r="G93" s="146"/>
      <c r="H93" s="146"/>
      <c r="I93" s="191"/>
      <c r="J93" s="191"/>
      <c r="K93" s="192">
        <f>K12</f>
        <v>13850</v>
      </c>
      <c r="L93" s="199" t="s">
        <v>368</v>
      </c>
      <c r="M93" s="191"/>
      <c r="N93" s="191"/>
      <c r="O93" s="191"/>
      <c r="P93" s="190" t="s">
        <v>3</v>
      </c>
      <c r="R93" s="148"/>
      <c r="S93" s="148"/>
      <c r="V93" s="156"/>
      <c r="W93" s="155"/>
      <c r="X93" s="154"/>
      <c r="Y93" s="153"/>
      <c r="Z93" s="152"/>
      <c r="AA93" s="151"/>
    </row>
    <row r="94" spans="1:27" ht="15.75" hidden="1" customHeight="1">
      <c r="A94" s="193" t="s">
        <v>368</v>
      </c>
      <c r="B94" s="200">
        <f>D57</f>
        <v>15944</v>
      </c>
      <c r="C94" s="146"/>
      <c r="D94" s="146"/>
      <c r="E94" s="146"/>
      <c r="F94" s="146"/>
      <c r="G94" s="146"/>
      <c r="H94" s="146"/>
      <c r="I94" s="191"/>
      <c r="J94" s="191"/>
      <c r="K94" s="193" t="s">
        <v>368</v>
      </c>
      <c r="L94" s="197">
        <f>N57</f>
        <v>0</v>
      </c>
      <c r="M94" s="191"/>
      <c r="N94" s="191"/>
      <c r="O94" s="191"/>
      <c r="P94" s="190" t="s">
        <v>163</v>
      </c>
      <c r="R94" s="148"/>
      <c r="S94" s="148"/>
      <c r="V94" s="156"/>
      <c r="W94" s="155"/>
      <c r="X94" s="154"/>
      <c r="Y94" s="153"/>
      <c r="Z94" s="152"/>
      <c r="AA94" s="151"/>
    </row>
    <row r="95" spans="1:27" ht="15.75" hidden="1" customHeight="1">
      <c r="A95" s="192">
        <f>A17</f>
        <v>25485</v>
      </c>
      <c r="B95" s="196" t="s">
        <v>368</v>
      </c>
      <c r="I95" s="191"/>
      <c r="J95" s="191"/>
      <c r="K95" s="192">
        <f>K17</f>
        <v>12206</v>
      </c>
      <c r="L95" s="196" t="s">
        <v>368</v>
      </c>
      <c r="M95" s="191"/>
      <c r="N95" s="191"/>
      <c r="O95" s="191"/>
      <c r="P95" s="190" t="s">
        <v>159</v>
      </c>
      <c r="R95" s="148"/>
      <c r="S95" s="181"/>
      <c r="V95" s="156"/>
      <c r="W95" s="155"/>
      <c r="X95" s="154"/>
      <c r="Y95" s="153"/>
      <c r="Z95" s="152"/>
      <c r="AA95" s="151"/>
    </row>
    <row r="96" spans="1:27" ht="15.75" hidden="1" customHeight="1">
      <c r="A96" s="193" t="s">
        <v>368</v>
      </c>
      <c r="B96" s="195">
        <f>I57</f>
        <v>1305</v>
      </c>
      <c r="I96" s="191"/>
      <c r="J96" s="191"/>
      <c r="K96" s="193" t="s">
        <v>368</v>
      </c>
      <c r="L96" s="194">
        <f>S57</f>
        <v>0</v>
      </c>
      <c r="M96" s="191"/>
      <c r="N96" s="191"/>
      <c r="O96" s="191"/>
      <c r="P96" s="190" t="s">
        <v>157</v>
      </c>
      <c r="R96" s="148"/>
      <c r="S96" s="181"/>
      <c r="V96" s="156"/>
      <c r="W96" s="155"/>
      <c r="X96" s="154"/>
      <c r="Y96" s="153"/>
      <c r="Z96" s="152"/>
      <c r="AA96" s="151"/>
    </row>
    <row r="97" spans="1:27" ht="15.75" hidden="1" customHeight="1">
      <c r="A97" s="192">
        <f>A22</f>
        <v>1087</v>
      </c>
      <c r="B97" s="199" t="s">
        <v>368</v>
      </c>
      <c r="I97" s="191"/>
      <c r="J97" s="191"/>
      <c r="K97" s="192">
        <f>K22</f>
        <v>1366</v>
      </c>
      <c r="L97" s="199" t="s">
        <v>368</v>
      </c>
      <c r="M97" s="191"/>
      <c r="N97" s="191"/>
      <c r="O97" s="191"/>
      <c r="P97" s="190" t="s">
        <v>152</v>
      </c>
      <c r="R97" s="148"/>
      <c r="V97" s="180"/>
      <c r="W97" s="155"/>
      <c r="X97" s="154"/>
      <c r="Y97" s="152"/>
      <c r="Z97" s="180"/>
    </row>
    <row r="98" spans="1:27" ht="15.75" hidden="1" customHeight="1">
      <c r="A98" s="193" t="s">
        <v>368</v>
      </c>
      <c r="B98" s="198">
        <f>D58</f>
        <v>0</v>
      </c>
      <c r="I98" s="191"/>
      <c r="J98" s="191"/>
      <c r="K98" s="193" t="s">
        <v>368</v>
      </c>
      <c r="L98" s="197">
        <f>N58</f>
        <v>0</v>
      </c>
      <c r="M98" s="191"/>
      <c r="N98" s="191"/>
      <c r="O98" s="191"/>
      <c r="P98" s="190" t="s">
        <v>168</v>
      </c>
      <c r="R98" s="148"/>
      <c r="V98" s="180"/>
      <c r="W98" s="155"/>
      <c r="X98" s="154"/>
      <c r="Y98" s="152"/>
      <c r="Z98" s="180"/>
    </row>
    <row r="99" spans="1:27" ht="15.75" hidden="1" customHeight="1">
      <c r="A99" s="192">
        <f>A27</f>
        <v>19667</v>
      </c>
      <c r="B99" s="196" t="s">
        <v>368</v>
      </c>
      <c r="I99" s="191"/>
      <c r="J99" s="191"/>
      <c r="K99" s="192">
        <f>K27</f>
        <v>19845</v>
      </c>
      <c r="L99" s="196" t="s">
        <v>368</v>
      </c>
      <c r="M99" s="191"/>
      <c r="N99" s="191"/>
      <c r="O99" s="191"/>
      <c r="P99" s="190" t="s">
        <v>165</v>
      </c>
      <c r="R99" s="148"/>
      <c r="V99" s="180"/>
      <c r="W99" s="155"/>
      <c r="X99" s="154"/>
      <c r="Y99" s="152"/>
      <c r="Z99" s="180"/>
    </row>
    <row r="100" spans="1:27" ht="15.75" hidden="1" customHeight="1">
      <c r="A100" s="193" t="s">
        <v>368</v>
      </c>
      <c r="B100" s="195">
        <f>I58</f>
        <v>0</v>
      </c>
      <c r="I100" s="191"/>
      <c r="J100" s="191"/>
      <c r="K100" s="193" t="s">
        <v>368</v>
      </c>
      <c r="L100" s="194">
        <f>S58</f>
        <v>0</v>
      </c>
      <c r="M100" s="191"/>
      <c r="N100" s="191"/>
      <c r="O100" s="191"/>
      <c r="P100" s="190" t="s">
        <v>175</v>
      </c>
      <c r="R100" s="148"/>
      <c r="V100" s="180"/>
      <c r="W100" s="155"/>
      <c r="X100" s="154"/>
      <c r="Y100" s="152"/>
      <c r="Z100" s="180"/>
    </row>
    <row r="101" spans="1:27" ht="15.75" hidden="1" customHeight="1">
      <c r="A101" s="192">
        <f>A32</f>
        <v>14557</v>
      </c>
      <c r="I101" s="191"/>
      <c r="J101" s="191"/>
      <c r="K101" s="192">
        <f>K32</f>
        <v>21853</v>
      </c>
      <c r="L101" s="191"/>
      <c r="M101" s="191"/>
      <c r="N101" s="191"/>
      <c r="O101" s="191"/>
      <c r="P101" s="190" t="s">
        <v>180</v>
      </c>
      <c r="R101" s="148"/>
      <c r="V101" s="180"/>
      <c r="W101" s="155"/>
      <c r="X101" s="154"/>
      <c r="Y101" s="152"/>
      <c r="Z101" s="180"/>
    </row>
    <row r="102" spans="1:27" ht="15.75" hidden="1" customHeight="1">
      <c r="A102" s="193" t="s">
        <v>368</v>
      </c>
      <c r="I102" s="191"/>
      <c r="J102" s="191"/>
      <c r="K102" s="193" t="s">
        <v>368</v>
      </c>
      <c r="L102" s="191"/>
      <c r="M102" s="191"/>
      <c r="N102" s="191"/>
      <c r="O102" s="191"/>
      <c r="P102" s="190" t="s">
        <v>127</v>
      </c>
      <c r="R102" s="148"/>
      <c r="V102" s="180"/>
      <c r="W102" s="155"/>
      <c r="X102" s="154"/>
      <c r="Y102" s="152"/>
      <c r="Z102" s="180"/>
    </row>
    <row r="103" spans="1:27" ht="15.75" hidden="1" customHeight="1">
      <c r="A103" s="192">
        <f>A37</f>
        <v>1305</v>
      </c>
      <c r="I103" s="191"/>
      <c r="J103" s="191"/>
      <c r="K103" s="192">
        <f>K37</f>
        <v>823</v>
      </c>
      <c r="L103" s="191"/>
      <c r="M103" s="191"/>
      <c r="N103" s="170"/>
      <c r="O103" s="146"/>
      <c r="P103" s="190" t="s">
        <v>95</v>
      </c>
      <c r="R103" s="148"/>
      <c r="V103" s="180"/>
      <c r="W103" s="155"/>
      <c r="X103" s="154"/>
      <c r="Y103" s="152"/>
      <c r="Z103" s="180"/>
    </row>
    <row r="104" spans="1:27" ht="14.25" hidden="1" customHeight="1">
      <c r="A104" s="188"/>
      <c r="B104" s="520" t="str">
        <f>DGET('20.pskC-vršC'!$A$106:$L$262,"celé",B93:C94)</f>
        <v>PYTLÍK Jakub</v>
      </c>
      <c r="C104" s="521"/>
      <c r="I104" s="187"/>
      <c r="J104" s="187"/>
      <c r="K104" s="187"/>
      <c r="L104" s="187"/>
      <c r="M104" s="170"/>
      <c r="N104" s="170"/>
      <c r="O104" s="146"/>
      <c r="P104" s="189"/>
      <c r="R104" s="148"/>
      <c r="V104" s="180"/>
      <c r="W104" s="155"/>
      <c r="X104" s="154"/>
      <c r="Y104" s="152"/>
      <c r="Z104" s="180"/>
    </row>
    <row r="105" spans="1:27" ht="14.25" hidden="1" customHeight="1">
      <c r="A105" s="188"/>
      <c r="I105" s="187"/>
      <c r="J105" s="187"/>
      <c r="K105" s="187"/>
      <c r="L105" s="187"/>
      <c r="M105" s="170"/>
      <c r="N105" s="146"/>
      <c r="O105" s="146"/>
      <c r="P105" s="186"/>
      <c r="R105" s="148"/>
      <c r="V105" s="180"/>
      <c r="W105" s="155"/>
      <c r="X105" s="154"/>
      <c r="Y105" s="152"/>
      <c r="Z105" s="180"/>
    </row>
    <row r="106" spans="1:27" ht="14.25" hidden="1" customHeight="1" thickBot="1">
      <c r="A106" s="185" t="s">
        <v>368</v>
      </c>
      <c r="B106" s="533" t="s">
        <v>367</v>
      </c>
      <c r="C106" s="533"/>
      <c r="D106" s="593" t="s">
        <v>366</v>
      </c>
      <c r="E106" s="593"/>
      <c r="F106" s="184"/>
      <c r="G106" s="590" t="s">
        <v>365</v>
      </c>
      <c r="H106" s="590"/>
      <c r="I106" s="590"/>
      <c r="J106" s="590"/>
      <c r="K106" s="458"/>
      <c r="L106" s="458"/>
      <c r="M106" s="146"/>
      <c r="N106" s="146"/>
      <c r="O106" s="146"/>
      <c r="P106" s="146"/>
      <c r="R106" s="148"/>
      <c r="S106" s="148"/>
      <c r="T106" s="180"/>
      <c r="U106" s="155"/>
      <c r="V106" s="154"/>
      <c r="W106" s="152"/>
      <c r="X106" s="180"/>
      <c r="Z106" s="146"/>
      <c r="AA106" s="146"/>
    </row>
    <row r="107" spans="1:27" ht="14.25" hidden="1" customHeight="1">
      <c r="A107" s="177">
        <v>22956</v>
      </c>
      <c r="B107" s="513" t="s">
        <v>364</v>
      </c>
      <c r="C107" s="514"/>
      <c r="D107" s="591" t="s">
        <v>110</v>
      </c>
      <c r="E107" s="592"/>
      <c r="F107" s="176"/>
      <c r="G107" s="459" t="str">
        <f t="shared" ref="G107:G138" si="0">CONCATENATE(B107," ",D107)</f>
        <v>ČECH Lubomír</v>
      </c>
      <c r="H107" s="459"/>
      <c r="I107" s="459"/>
      <c r="J107" s="459"/>
      <c r="K107" s="175" t="s">
        <v>363</v>
      </c>
      <c r="L107" s="170" t="s">
        <v>188</v>
      </c>
      <c r="M107" s="146"/>
      <c r="N107" s="146"/>
      <c r="O107" s="146"/>
      <c r="P107" s="146"/>
      <c r="R107" s="148"/>
      <c r="S107" s="148"/>
      <c r="T107" s="180"/>
      <c r="U107" s="155"/>
      <c r="V107" s="154"/>
      <c r="W107" s="152"/>
      <c r="X107" s="180"/>
      <c r="Z107" s="146"/>
      <c r="AA107" s="146"/>
    </row>
    <row r="108" spans="1:27" ht="14.25" hidden="1" customHeight="1">
      <c r="A108" s="177">
        <v>10207</v>
      </c>
      <c r="B108" s="492" t="s">
        <v>362</v>
      </c>
      <c r="C108" s="493"/>
      <c r="D108" s="496" t="s">
        <v>117</v>
      </c>
      <c r="E108" s="497"/>
      <c r="F108" s="176"/>
      <c r="G108" s="459" t="str">
        <f t="shared" si="0"/>
        <v>HABADA Jindřich</v>
      </c>
      <c r="H108" s="459"/>
      <c r="I108" s="459"/>
      <c r="J108" s="459"/>
      <c r="K108" s="175" t="s">
        <v>205</v>
      </c>
      <c r="L108" s="182" t="b">
        <f>IF(B3=B268,E268,IF(B3=B269,E269,IF(B3=B270,E270,IF(B3=B271,E271,IF(B3=B272,E272,IF(B3=B273,E273,IF(B3=B274,E274,IF(B3=B275,E275))))))))</f>
        <v>0</v>
      </c>
      <c r="M108" s="183"/>
      <c r="N108" s="183"/>
      <c r="O108" s="146"/>
      <c r="P108" s="146"/>
      <c r="R108" s="148"/>
      <c r="S108" s="148"/>
      <c r="T108" s="180"/>
      <c r="U108" s="155"/>
      <c r="V108" s="154"/>
      <c r="W108" s="152"/>
      <c r="X108" s="180"/>
      <c r="Z108" s="146"/>
      <c r="AA108" s="146"/>
    </row>
    <row r="109" spans="1:27" ht="14.25" hidden="1" customHeight="1">
      <c r="A109" s="177">
        <v>4389</v>
      </c>
      <c r="B109" s="492" t="s">
        <v>355</v>
      </c>
      <c r="C109" s="493"/>
      <c r="D109" s="496" t="s">
        <v>361</v>
      </c>
      <c r="E109" s="497"/>
      <c r="F109" s="176"/>
      <c r="G109" s="459" t="str">
        <f t="shared" si="0"/>
        <v>HNÁTEK Karel st.</v>
      </c>
      <c r="H109" s="459"/>
      <c r="I109" s="459"/>
      <c r="J109" s="459"/>
      <c r="K109" s="175" t="s">
        <v>204</v>
      </c>
      <c r="L109" s="182" t="str">
        <f>IF(B3=B276,E276,IF(B3=B277,E277,IF(B3=B278,E278,IF(B3=B279,E279,IF(B3=B280,E280,IF(B3=B281,E281,))))))</f>
        <v>Mansfeldová Jiřina</v>
      </c>
      <c r="M109" s="183"/>
      <c r="N109" s="183"/>
      <c r="O109" s="146"/>
      <c r="P109" s="146"/>
      <c r="R109" s="148"/>
      <c r="S109" s="148"/>
      <c r="T109" s="180"/>
      <c r="U109" s="155"/>
      <c r="V109" s="154"/>
      <c r="W109" s="152"/>
      <c r="X109" s="180"/>
      <c r="Z109" s="146"/>
      <c r="AA109" s="146"/>
    </row>
    <row r="110" spans="1:27" ht="14.25" hidden="1" customHeight="1">
      <c r="A110" s="177">
        <v>22958</v>
      </c>
      <c r="B110" s="492" t="s">
        <v>360</v>
      </c>
      <c r="C110" s="493"/>
      <c r="D110" s="496" t="s">
        <v>43</v>
      </c>
      <c r="E110" s="497"/>
      <c r="F110" s="176"/>
      <c r="G110" s="459" t="str">
        <f t="shared" si="0"/>
        <v>ŠTOČEK Jiří</v>
      </c>
      <c r="H110" s="459"/>
      <c r="I110" s="459"/>
      <c r="J110" s="459"/>
      <c r="K110" s="175" t="s">
        <v>203</v>
      </c>
      <c r="L110" s="170"/>
      <c r="M110" s="146"/>
      <c r="N110" s="146"/>
      <c r="O110" s="146"/>
      <c r="P110" s="146"/>
      <c r="R110" s="148"/>
      <c r="S110" s="148"/>
      <c r="T110" s="180"/>
      <c r="U110" s="155"/>
      <c r="V110" s="154"/>
      <c r="W110" s="152"/>
      <c r="X110" s="180"/>
      <c r="Z110" s="146"/>
      <c r="AA110" s="146"/>
    </row>
    <row r="111" spans="1:27" ht="14.25" hidden="1" customHeight="1">
      <c r="A111" s="177">
        <v>13361</v>
      </c>
      <c r="B111" s="492" t="s">
        <v>359</v>
      </c>
      <c r="C111" s="493"/>
      <c r="D111" s="496" t="s">
        <v>78</v>
      </c>
      <c r="E111" s="497"/>
      <c r="F111" s="176"/>
      <c r="G111" s="459" t="str">
        <f t="shared" si="0"/>
        <v>ŠTOCHL Martin</v>
      </c>
      <c r="H111" s="459"/>
      <c r="I111" s="459"/>
      <c r="J111" s="459"/>
      <c r="K111" s="175" t="s">
        <v>202</v>
      </c>
      <c r="L111" s="170" t="s">
        <v>358</v>
      </c>
      <c r="M111" s="146"/>
      <c r="N111" s="146"/>
      <c r="O111" s="146"/>
      <c r="P111" s="146"/>
      <c r="R111" s="148"/>
      <c r="S111" s="148"/>
      <c r="T111" s="180"/>
      <c r="U111" s="155"/>
      <c r="V111" s="154"/>
      <c r="W111" s="152"/>
      <c r="X111" s="180"/>
      <c r="Z111" s="146"/>
      <c r="AA111" s="146"/>
    </row>
    <row r="112" spans="1:27" ht="14.25" hidden="1" customHeight="1">
      <c r="A112" s="177">
        <v>836</v>
      </c>
      <c r="B112" s="492" t="s">
        <v>349</v>
      </c>
      <c r="C112" s="493"/>
      <c r="D112" s="496" t="s">
        <v>106</v>
      </c>
      <c r="E112" s="497"/>
      <c r="F112" s="176"/>
      <c r="G112" s="459" t="str">
        <f t="shared" si="0"/>
        <v>ŠVARC Antonín</v>
      </c>
      <c r="H112" s="459"/>
      <c r="I112" s="459"/>
      <c r="J112" s="459"/>
      <c r="K112" s="175" t="s">
        <v>201</v>
      </c>
      <c r="L112" s="182" t="str">
        <f>IF(L3=B268,E268,IF(L3=B269,E269,IF(L3=B270,E270,IF(L3=B271,E271,IF(L3=B272,E272,IF(L3=B273,E273,IF(L3=B274,E274,IF(L3=B275,E275,))))))))</f>
        <v>Svitavský Karel</v>
      </c>
      <c r="M112" s="146"/>
      <c r="N112" s="146"/>
      <c r="O112" s="146"/>
      <c r="P112" s="146"/>
      <c r="R112" s="148"/>
      <c r="S112" s="148"/>
      <c r="T112" s="180"/>
      <c r="U112" s="155"/>
      <c r="V112" s="154"/>
      <c r="W112" s="152"/>
      <c r="X112" s="180"/>
      <c r="Z112" s="146"/>
      <c r="AA112" s="146"/>
    </row>
    <row r="113" spans="1:27" ht="14.25" hidden="1" customHeight="1">
      <c r="A113" s="177">
        <v>751</v>
      </c>
      <c r="B113" s="492" t="s">
        <v>357</v>
      </c>
      <c r="C113" s="493"/>
      <c r="D113" s="496" t="s">
        <v>27</v>
      </c>
      <c r="E113" s="497"/>
      <c r="F113" s="176"/>
      <c r="G113" s="459" t="str">
        <f t="shared" si="0"/>
        <v>TOMEŠ Miroslav</v>
      </c>
      <c r="H113" s="459"/>
      <c r="I113" s="459"/>
      <c r="J113" s="459"/>
      <c r="K113" s="175" t="s">
        <v>200</v>
      </c>
      <c r="L113" s="182">
        <f>IF(L3=B276,E276,IF(L3=B277,E277,IF(L3=B278,E278,IF(L3=B279,E279,IF(L3=B280,E280,IF(L3=B281,E281,))))))</f>
        <v>0</v>
      </c>
      <c r="M113" s="146"/>
      <c r="N113" s="146"/>
      <c r="O113" s="146"/>
      <c r="P113" s="146"/>
      <c r="R113" s="148"/>
      <c r="S113" s="148"/>
      <c r="T113" s="180"/>
      <c r="U113" s="155"/>
      <c r="V113" s="154"/>
      <c r="W113" s="152"/>
      <c r="X113" s="180"/>
      <c r="Z113" s="146"/>
      <c r="AA113" s="146"/>
    </row>
    <row r="114" spans="1:27" ht="14.25" hidden="1" customHeight="1">
      <c r="A114" s="177">
        <v>15292</v>
      </c>
      <c r="B114" s="492" t="s">
        <v>356</v>
      </c>
      <c r="C114" s="493"/>
      <c r="D114" s="496" t="s">
        <v>120</v>
      </c>
      <c r="E114" s="497"/>
      <c r="F114" s="176"/>
      <c r="G114" s="459" t="str">
        <f t="shared" si="0"/>
        <v>PLÁŠIL Bohumil</v>
      </c>
      <c r="H114" s="459"/>
      <c r="I114" s="459"/>
      <c r="J114" s="459"/>
      <c r="K114" s="175" t="s">
        <v>199</v>
      </c>
      <c r="L114" s="170"/>
      <c r="M114" s="146"/>
      <c r="N114" s="146"/>
      <c r="O114" s="146"/>
      <c r="P114" s="146"/>
      <c r="R114" s="148"/>
      <c r="S114" s="148"/>
      <c r="T114" s="180"/>
      <c r="U114" s="155"/>
      <c r="V114" s="154"/>
      <c r="W114" s="152"/>
      <c r="X114" s="180"/>
      <c r="Z114" s="146"/>
      <c r="AA114" s="146"/>
    </row>
    <row r="115" spans="1:27" ht="14.25" hidden="1" customHeight="1">
      <c r="A115" s="177"/>
      <c r="B115" s="504"/>
      <c r="C115" s="505"/>
      <c r="D115" s="496"/>
      <c r="E115" s="497"/>
      <c r="F115" s="176"/>
      <c r="G115" s="459" t="str">
        <f t="shared" si="0"/>
        <v xml:space="preserve"> </v>
      </c>
      <c r="H115" s="459"/>
      <c r="I115" s="459"/>
      <c r="J115" s="459"/>
      <c r="K115" s="175" t="s">
        <v>198</v>
      </c>
      <c r="L115" s="170"/>
      <c r="M115" s="146"/>
      <c r="N115" s="146"/>
      <c r="O115" s="146"/>
      <c r="P115" s="146"/>
      <c r="R115" s="148"/>
      <c r="S115" s="148"/>
      <c r="T115" s="180"/>
      <c r="U115" s="155"/>
      <c r="V115" s="154"/>
      <c r="W115" s="152"/>
      <c r="X115" s="180"/>
      <c r="Z115" s="146"/>
      <c r="AA115" s="146"/>
    </row>
    <row r="116" spans="1:27" ht="14.25" hidden="1" customHeight="1">
      <c r="A116" s="177"/>
      <c r="B116" s="504"/>
      <c r="C116" s="505"/>
      <c r="D116" s="496"/>
      <c r="E116" s="497"/>
      <c r="F116" s="176"/>
      <c r="G116" s="459" t="str">
        <f t="shared" si="0"/>
        <v xml:space="preserve"> </v>
      </c>
      <c r="H116" s="459"/>
      <c r="I116" s="459"/>
      <c r="J116" s="459"/>
      <c r="K116" s="175" t="s">
        <v>197</v>
      </c>
      <c r="L116" s="170"/>
      <c r="M116" s="146"/>
      <c r="N116" s="146"/>
      <c r="O116" s="146"/>
      <c r="P116" s="146"/>
      <c r="R116" s="148"/>
      <c r="S116" s="148"/>
      <c r="T116" s="180"/>
      <c r="U116" s="155"/>
      <c r="V116" s="154"/>
      <c r="W116" s="152"/>
      <c r="X116" s="180"/>
      <c r="Z116" s="146"/>
      <c r="AA116" s="146"/>
    </row>
    <row r="117" spans="1:27" ht="14.25" hidden="1" customHeight="1">
      <c r="A117" s="174">
        <v>10073</v>
      </c>
      <c r="B117" s="494" t="s">
        <v>355</v>
      </c>
      <c r="C117" s="495"/>
      <c r="D117" s="460" t="s">
        <v>354</v>
      </c>
      <c r="E117" s="461"/>
      <c r="F117" s="150"/>
      <c r="G117" s="458" t="str">
        <f t="shared" si="0"/>
        <v>HNÁTEK Karel ml.</v>
      </c>
      <c r="H117" s="458"/>
      <c r="I117" s="458"/>
      <c r="J117" s="458"/>
      <c r="K117" s="170" t="s">
        <v>353</v>
      </c>
      <c r="L117" s="170"/>
      <c r="M117" s="146"/>
      <c r="N117" s="146"/>
      <c r="O117" s="146"/>
      <c r="P117" s="146"/>
      <c r="R117" s="181"/>
      <c r="S117" s="148"/>
      <c r="T117" s="180"/>
      <c r="U117" s="155"/>
      <c r="V117" s="154"/>
      <c r="W117" s="152"/>
      <c r="X117" s="180"/>
      <c r="Z117" s="146"/>
      <c r="AA117" s="146"/>
    </row>
    <row r="118" spans="1:27" ht="14.25" hidden="1" customHeight="1">
      <c r="A118" s="174">
        <v>782</v>
      </c>
      <c r="B118" s="494" t="s">
        <v>352</v>
      </c>
      <c r="C118" s="495"/>
      <c r="D118" s="460" t="s">
        <v>27</v>
      </c>
      <c r="E118" s="461"/>
      <c r="F118" s="150"/>
      <c r="G118" s="458" t="str">
        <f t="shared" si="0"/>
        <v>MÁLEK Miroslav</v>
      </c>
      <c r="H118" s="458"/>
      <c r="I118" s="458"/>
      <c r="J118" s="458"/>
      <c r="K118" s="170" t="s">
        <v>205</v>
      </c>
      <c r="L118" s="170"/>
      <c r="M118" s="146"/>
      <c r="N118" s="146"/>
      <c r="O118" s="146"/>
      <c r="P118" s="146"/>
      <c r="R118" s="181"/>
      <c r="S118" s="148"/>
      <c r="T118" s="180"/>
      <c r="U118" s="180"/>
      <c r="V118" s="180"/>
      <c r="W118" s="180"/>
      <c r="X118" s="180"/>
      <c r="Z118" s="146"/>
      <c r="AA118" s="146"/>
    </row>
    <row r="119" spans="1:27" ht="14.25" hidden="1" customHeight="1">
      <c r="A119" s="174">
        <v>14500</v>
      </c>
      <c r="B119" s="494" t="s">
        <v>351</v>
      </c>
      <c r="C119" s="495"/>
      <c r="D119" s="460" t="s">
        <v>36</v>
      </c>
      <c r="E119" s="461"/>
      <c r="F119" s="150"/>
      <c r="G119" s="458" t="str">
        <f t="shared" si="0"/>
        <v>MICHÁLEK Jaroslav</v>
      </c>
      <c r="H119" s="458"/>
      <c r="I119" s="458"/>
      <c r="J119" s="458"/>
      <c r="K119" s="170" t="s">
        <v>204</v>
      </c>
      <c r="L119" s="170"/>
      <c r="M119" s="146"/>
      <c r="N119" s="146"/>
      <c r="O119" s="146"/>
      <c r="P119" s="146"/>
      <c r="S119" s="148"/>
      <c r="T119" s="147"/>
      <c r="U119" s="147"/>
      <c r="Z119" s="146"/>
      <c r="AA119" s="146"/>
    </row>
    <row r="120" spans="1:27" ht="14.25" hidden="1" customHeight="1">
      <c r="A120" s="174">
        <v>11242</v>
      </c>
      <c r="B120" s="494" t="s">
        <v>350</v>
      </c>
      <c r="C120" s="495"/>
      <c r="D120" s="460" t="s">
        <v>81</v>
      </c>
      <c r="E120" s="461"/>
      <c r="F120" s="150"/>
      <c r="G120" s="458" t="str">
        <f t="shared" si="0"/>
        <v>STOKLASA Petr</v>
      </c>
      <c r="H120" s="458"/>
      <c r="I120" s="458"/>
      <c r="J120" s="458"/>
      <c r="K120" s="170" t="s">
        <v>203</v>
      </c>
      <c r="L120" s="170"/>
      <c r="M120" s="146"/>
      <c r="N120" s="146"/>
      <c r="O120" s="146"/>
      <c r="P120" s="146"/>
      <c r="S120" s="148"/>
      <c r="T120" s="147"/>
      <c r="U120" s="147"/>
      <c r="Z120" s="146"/>
      <c r="AA120" s="146"/>
    </row>
    <row r="121" spans="1:27" ht="14.25" hidden="1" customHeight="1">
      <c r="A121" s="174">
        <v>14519</v>
      </c>
      <c r="B121" s="494" t="s">
        <v>349</v>
      </c>
      <c r="C121" s="495"/>
      <c r="D121" s="460" t="s">
        <v>40</v>
      </c>
      <c r="E121" s="461"/>
      <c r="F121" s="150"/>
      <c r="G121" s="458" t="str">
        <f t="shared" si="0"/>
        <v>ŠVARC Milan</v>
      </c>
      <c r="H121" s="458"/>
      <c r="I121" s="458"/>
      <c r="J121" s="458"/>
      <c r="K121" s="170" t="s">
        <v>202</v>
      </c>
      <c r="L121" s="170"/>
      <c r="M121" s="146"/>
      <c r="N121" s="146"/>
      <c r="O121" s="146"/>
      <c r="P121" s="146"/>
      <c r="S121" s="148"/>
      <c r="T121" s="147"/>
      <c r="U121" s="147"/>
      <c r="Z121" s="146"/>
      <c r="AA121" s="146"/>
    </row>
    <row r="122" spans="1:27" ht="14.25" hidden="1" customHeight="1">
      <c r="A122" s="174">
        <v>14518</v>
      </c>
      <c r="B122" s="494" t="s">
        <v>348</v>
      </c>
      <c r="C122" s="495"/>
      <c r="D122" s="460" t="s">
        <v>347</v>
      </c>
      <c r="E122" s="461"/>
      <c r="F122" s="150"/>
      <c r="G122" s="458" t="str">
        <f t="shared" si="0"/>
        <v>ŠVARCOVÁ  Petra</v>
      </c>
      <c r="H122" s="458"/>
      <c r="I122" s="458"/>
      <c r="J122" s="458"/>
      <c r="K122" s="170" t="s">
        <v>201</v>
      </c>
      <c r="L122" s="170"/>
      <c r="M122" s="146"/>
      <c r="N122" s="146"/>
      <c r="O122" s="146"/>
      <c r="P122" s="146"/>
      <c r="S122" s="148"/>
      <c r="T122" s="147"/>
      <c r="U122" s="147"/>
      <c r="Z122" s="146"/>
      <c r="AA122" s="146"/>
    </row>
    <row r="123" spans="1:27" ht="14.25" hidden="1" customHeight="1">
      <c r="A123" s="174">
        <v>14372</v>
      </c>
      <c r="B123" s="494" t="s">
        <v>346</v>
      </c>
      <c r="C123" s="495"/>
      <c r="D123" s="510" t="s">
        <v>43</v>
      </c>
      <c r="E123" s="461"/>
      <c r="F123" s="150"/>
      <c r="G123" s="458" t="str">
        <f t="shared" si="0"/>
        <v>SVOZÍLEK Jiří</v>
      </c>
      <c r="H123" s="458"/>
      <c r="I123" s="458"/>
      <c r="J123" s="458"/>
      <c r="K123" s="170" t="s">
        <v>200</v>
      </c>
      <c r="L123" s="170"/>
      <c r="M123" s="146"/>
      <c r="N123" s="146"/>
      <c r="O123" s="146"/>
      <c r="P123" s="146"/>
      <c r="S123" s="148"/>
      <c r="T123" s="147"/>
      <c r="U123" s="147"/>
      <c r="Z123" s="146"/>
      <c r="AA123" s="146"/>
    </row>
    <row r="124" spans="1:27" ht="14.25" hidden="1" customHeight="1">
      <c r="A124" s="174"/>
      <c r="B124" s="506"/>
      <c r="C124" s="507"/>
      <c r="D124" s="460"/>
      <c r="E124" s="461"/>
      <c r="F124" s="150"/>
      <c r="G124" s="458" t="str">
        <f t="shared" si="0"/>
        <v xml:space="preserve"> </v>
      </c>
      <c r="H124" s="458"/>
      <c r="I124" s="458"/>
      <c r="J124" s="458"/>
      <c r="K124" s="170" t="s">
        <v>199</v>
      </c>
      <c r="L124" s="170"/>
      <c r="M124" s="146"/>
      <c r="N124" s="146"/>
      <c r="O124" s="146"/>
      <c r="P124" s="146"/>
      <c r="S124" s="148"/>
      <c r="T124" s="147"/>
      <c r="U124" s="147"/>
      <c r="Z124" s="146"/>
      <c r="AA124" s="146"/>
    </row>
    <row r="125" spans="1:27" ht="14.25" hidden="1" customHeight="1">
      <c r="A125" s="174"/>
      <c r="B125" s="506"/>
      <c r="C125" s="507"/>
      <c r="D125" s="460"/>
      <c r="E125" s="461"/>
      <c r="F125" s="150"/>
      <c r="G125" s="458" t="str">
        <f t="shared" si="0"/>
        <v xml:space="preserve"> </v>
      </c>
      <c r="H125" s="458"/>
      <c r="I125" s="458"/>
      <c r="J125" s="458"/>
      <c r="K125" s="170" t="s">
        <v>198</v>
      </c>
      <c r="L125" s="170"/>
      <c r="M125" s="146"/>
      <c r="N125" s="146"/>
      <c r="O125" s="146"/>
      <c r="P125" s="146"/>
      <c r="S125" s="148"/>
      <c r="T125" s="147"/>
      <c r="U125" s="147"/>
      <c r="Z125" s="146"/>
      <c r="AA125" s="146"/>
    </row>
    <row r="126" spans="1:27" ht="14.25" hidden="1" customHeight="1">
      <c r="A126" s="174"/>
      <c r="B126" s="506"/>
      <c r="C126" s="507"/>
      <c r="D126" s="460"/>
      <c r="E126" s="461"/>
      <c r="F126" s="150"/>
      <c r="G126" s="458" t="str">
        <f t="shared" si="0"/>
        <v xml:space="preserve"> </v>
      </c>
      <c r="H126" s="458"/>
      <c r="I126" s="458"/>
      <c r="J126" s="458"/>
      <c r="K126" s="170" t="s">
        <v>197</v>
      </c>
      <c r="L126" s="170"/>
      <c r="M126" s="146"/>
      <c r="O126" s="146"/>
      <c r="P126" s="146"/>
      <c r="S126" s="148"/>
      <c r="T126" s="147"/>
      <c r="U126" s="147"/>
      <c r="Z126" s="146"/>
      <c r="AA126" s="146"/>
    </row>
    <row r="127" spans="1:27" ht="14.25" hidden="1" customHeight="1">
      <c r="A127" s="177">
        <v>5883</v>
      </c>
      <c r="B127" s="492" t="s">
        <v>345</v>
      </c>
      <c r="C127" s="493"/>
      <c r="D127" s="496" t="s">
        <v>43</v>
      </c>
      <c r="E127" s="497"/>
      <c r="F127" s="176"/>
      <c r="G127" s="459" t="str">
        <f t="shared" si="0"/>
        <v>CERNSTEIN Jiří</v>
      </c>
      <c r="H127" s="459"/>
      <c r="I127" s="459"/>
      <c r="J127" s="459"/>
      <c r="K127" s="175" t="s">
        <v>344</v>
      </c>
      <c r="L127" s="179"/>
      <c r="O127" s="146"/>
      <c r="P127" s="146"/>
      <c r="S127" s="148"/>
      <c r="T127" s="147"/>
      <c r="U127" s="147"/>
      <c r="Z127" s="146"/>
      <c r="AA127" s="146"/>
    </row>
    <row r="128" spans="1:27" ht="14.25" hidden="1" customHeight="1">
      <c r="A128" s="177">
        <v>5879</v>
      </c>
      <c r="B128" s="492" t="s">
        <v>343</v>
      </c>
      <c r="C128" s="493"/>
      <c r="D128" s="496" t="s">
        <v>88</v>
      </c>
      <c r="E128" s="497"/>
      <c r="F128" s="176"/>
      <c r="G128" s="459" t="str">
        <f t="shared" si="0"/>
        <v>MAŠEK  Karel</v>
      </c>
      <c r="H128" s="459"/>
      <c r="I128" s="459"/>
      <c r="J128" s="459"/>
      <c r="K128" s="175" t="s">
        <v>205</v>
      </c>
      <c r="L128" s="179"/>
      <c r="O128" s="146"/>
      <c r="P128" s="146"/>
      <c r="S128" s="148"/>
      <c r="T128" s="147"/>
      <c r="U128" s="147"/>
      <c r="Z128" s="146"/>
      <c r="AA128" s="146"/>
    </row>
    <row r="129" spans="1:27" ht="14.25" hidden="1" customHeight="1">
      <c r="A129" s="177">
        <v>10844</v>
      </c>
      <c r="B129" s="492" t="s">
        <v>342</v>
      </c>
      <c r="C129" s="493"/>
      <c r="D129" s="496" t="s">
        <v>39</v>
      </c>
      <c r="E129" s="497"/>
      <c r="F129" s="176"/>
      <c r="G129" s="459" t="str">
        <f t="shared" si="0"/>
        <v>MÍKA Zdeněk</v>
      </c>
      <c r="H129" s="459"/>
      <c r="I129" s="459"/>
      <c r="J129" s="459"/>
      <c r="K129" s="175" t="s">
        <v>204</v>
      </c>
      <c r="L129" s="179"/>
      <c r="O129" s="146"/>
      <c r="P129" s="146"/>
      <c r="S129" s="148"/>
      <c r="T129" s="147"/>
      <c r="U129" s="147"/>
      <c r="Z129" s="146"/>
      <c r="AA129" s="146"/>
    </row>
    <row r="130" spans="1:27" ht="14.25" hidden="1" customHeight="1">
      <c r="A130" s="177">
        <v>18966</v>
      </c>
      <c r="B130" s="492" t="s">
        <v>341</v>
      </c>
      <c r="C130" s="493"/>
      <c r="D130" s="496" t="s">
        <v>36</v>
      </c>
      <c r="E130" s="497"/>
      <c r="F130" s="176"/>
      <c r="G130" s="459" t="str">
        <f t="shared" si="0"/>
        <v>NOVÁK Jaroslav</v>
      </c>
      <c r="H130" s="459"/>
      <c r="I130" s="459"/>
      <c r="J130" s="459"/>
      <c r="K130" s="175" t="s">
        <v>203</v>
      </c>
      <c r="L130" s="179"/>
      <c r="O130" s="146"/>
      <c r="P130" s="146"/>
      <c r="S130" s="148"/>
      <c r="T130" s="147"/>
      <c r="U130" s="147"/>
      <c r="Z130" s="146"/>
      <c r="AA130" s="146"/>
    </row>
    <row r="131" spans="1:27" ht="14.25" hidden="1" customHeight="1">
      <c r="A131" s="177">
        <v>9477</v>
      </c>
      <c r="B131" s="492" t="s">
        <v>340</v>
      </c>
      <c r="C131" s="493"/>
      <c r="D131" s="496" t="s">
        <v>35</v>
      </c>
      <c r="E131" s="497"/>
      <c r="F131" s="176"/>
      <c r="G131" s="459" t="str">
        <f t="shared" si="0"/>
        <v>PETRÁČEK Jan</v>
      </c>
      <c r="H131" s="459"/>
      <c r="I131" s="459"/>
      <c r="J131" s="459"/>
      <c r="K131" s="175" t="s">
        <v>202</v>
      </c>
      <c r="L131" s="179"/>
      <c r="O131" s="146"/>
      <c r="P131" s="146"/>
      <c r="S131" s="148"/>
      <c r="T131" s="147"/>
      <c r="U131" s="147"/>
      <c r="Z131" s="146"/>
      <c r="AA131" s="146"/>
    </row>
    <row r="132" spans="1:27" ht="14.25" hidden="1" customHeight="1">
      <c r="A132" s="177">
        <v>5880</v>
      </c>
      <c r="B132" s="492" t="s">
        <v>339</v>
      </c>
      <c r="C132" s="493"/>
      <c r="D132" s="496" t="s">
        <v>43</v>
      </c>
      <c r="E132" s="497"/>
      <c r="F132" s="176"/>
      <c r="G132" s="459" t="str">
        <f t="shared" si="0"/>
        <v>SVOBODA Jiří</v>
      </c>
      <c r="H132" s="459"/>
      <c r="I132" s="459"/>
      <c r="J132" s="459"/>
      <c r="K132" s="175" t="s">
        <v>201</v>
      </c>
      <c r="L132" s="179"/>
      <c r="O132" s="146"/>
      <c r="P132" s="146"/>
      <c r="S132" s="148"/>
      <c r="T132" s="147"/>
      <c r="U132" s="147"/>
      <c r="Z132" s="146"/>
      <c r="AA132" s="146"/>
    </row>
    <row r="133" spans="1:27" ht="14.25" hidden="1" customHeight="1">
      <c r="A133" s="177">
        <v>9626</v>
      </c>
      <c r="B133" s="492" t="s">
        <v>338</v>
      </c>
      <c r="C133" s="493"/>
      <c r="D133" s="496" t="s">
        <v>43</v>
      </c>
      <c r="E133" s="497"/>
      <c r="F133" s="176"/>
      <c r="G133" s="459" t="str">
        <f t="shared" si="0"/>
        <v>TŘEŠŇÁK  Jiří</v>
      </c>
      <c r="H133" s="459"/>
      <c r="I133" s="459"/>
      <c r="J133" s="459"/>
      <c r="K133" s="175" t="s">
        <v>200</v>
      </c>
      <c r="L133" s="179"/>
      <c r="O133" s="146"/>
      <c r="P133" s="146"/>
      <c r="S133" s="148"/>
      <c r="T133" s="147"/>
      <c r="U133" s="147"/>
      <c r="Z133" s="146"/>
      <c r="AA133" s="146"/>
    </row>
    <row r="134" spans="1:27" ht="14.25" hidden="1" customHeight="1">
      <c r="A134" s="177">
        <v>5881</v>
      </c>
      <c r="B134" s="492" t="s">
        <v>337</v>
      </c>
      <c r="C134" s="493"/>
      <c r="D134" s="496" t="s">
        <v>84</v>
      </c>
      <c r="E134" s="497"/>
      <c r="F134" s="176"/>
      <c r="G134" s="459" t="str">
        <f t="shared" si="0"/>
        <v>ŠRAJER Václav</v>
      </c>
      <c r="H134" s="459"/>
      <c r="I134" s="459"/>
      <c r="J134" s="459"/>
      <c r="K134" s="175" t="s">
        <v>199</v>
      </c>
      <c r="L134" s="179"/>
      <c r="O134" s="146"/>
      <c r="P134" s="146"/>
      <c r="S134" s="148"/>
      <c r="T134" s="147"/>
      <c r="U134" s="147"/>
      <c r="Z134" s="146"/>
      <c r="AA134" s="146"/>
    </row>
    <row r="135" spans="1:27" ht="14.25" hidden="1" customHeight="1">
      <c r="A135" s="177">
        <v>5169</v>
      </c>
      <c r="B135" s="492" t="s">
        <v>336</v>
      </c>
      <c r="C135" s="493"/>
      <c r="D135" s="496" t="s">
        <v>43</v>
      </c>
      <c r="E135" s="497"/>
      <c r="F135" s="176"/>
      <c r="G135" s="459" t="str">
        <f t="shared" si="0"/>
        <v>NOVOTNÝ Jiří</v>
      </c>
      <c r="H135" s="459"/>
      <c r="I135" s="459"/>
      <c r="J135" s="459"/>
      <c r="K135" s="175" t="s">
        <v>198</v>
      </c>
      <c r="L135" s="179"/>
      <c r="O135" s="146"/>
      <c r="P135" s="146"/>
      <c r="S135" s="148"/>
      <c r="T135" s="147"/>
      <c r="U135" s="147"/>
      <c r="Z135" s="146"/>
      <c r="AA135" s="146"/>
    </row>
    <row r="136" spans="1:27" ht="14.25" hidden="1" customHeight="1">
      <c r="A136" s="177"/>
      <c r="B136" s="504"/>
      <c r="C136" s="505"/>
      <c r="D136" s="496"/>
      <c r="E136" s="497"/>
      <c r="F136" s="176"/>
      <c r="G136" s="459" t="str">
        <f t="shared" si="0"/>
        <v xml:space="preserve"> </v>
      </c>
      <c r="H136" s="459"/>
      <c r="I136" s="459"/>
      <c r="J136" s="459"/>
      <c r="K136" s="175" t="s">
        <v>197</v>
      </c>
      <c r="L136" s="179"/>
      <c r="O136" s="146"/>
      <c r="P136" s="146"/>
      <c r="S136" s="148"/>
      <c r="T136" s="147"/>
      <c r="U136" s="147"/>
      <c r="Z136" s="146"/>
      <c r="AA136" s="146"/>
    </row>
    <row r="137" spans="1:27" ht="14.25" hidden="1" customHeight="1">
      <c r="A137" s="174">
        <v>20738</v>
      </c>
      <c r="B137" s="494" t="s">
        <v>335</v>
      </c>
      <c r="C137" s="495"/>
      <c r="D137" s="460" t="s">
        <v>81</v>
      </c>
      <c r="E137" s="461"/>
      <c r="F137" s="150"/>
      <c r="G137" s="458" t="str">
        <f t="shared" si="0"/>
        <v>KŠÍR Petr</v>
      </c>
      <c r="H137" s="458"/>
      <c r="I137" s="458"/>
      <c r="J137" s="458"/>
      <c r="K137" s="170" t="s">
        <v>334</v>
      </c>
      <c r="L137" s="179"/>
      <c r="O137" s="146"/>
      <c r="P137" s="146"/>
      <c r="S137" s="148"/>
      <c r="T137" s="147"/>
      <c r="U137" s="147"/>
      <c r="Z137" s="146"/>
      <c r="AA137" s="146"/>
    </row>
    <row r="138" spans="1:27" ht="14.25" hidden="1" customHeight="1">
      <c r="A138" s="174">
        <v>20740</v>
      </c>
      <c r="B138" s="494" t="s">
        <v>333</v>
      </c>
      <c r="C138" s="495"/>
      <c r="D138" s="460" t="s">
        <v>78</v>
      </c>
      <c r="E138" s="461"/>
      <c r="F138" s="150"/>
      <c r="G138" s="458" t="str">
        <f t="shared" si="0"/>
        <v>KOVÁŘ Martin</v>
      </c>
      <c r="H138" s="458"/>
      <c r="I138" s="458"/>
      <c r="J138" s="458"/>
      <c r="K138" s="170" t="s">
        <v>205</v>
      </c>
      <c r="L138" s="179"/>
      <c r="O138" s="146"/>
      <c r="P138" s="146"/>
      <c r="S138" s="148"/>
      <c r="T138" s="147"/>
      <c r="U138" s="147"/>
      <c r="Z138" s="146"/>
      <c r="AA138" s="146"/>
    </row>
    <row r="139" spans="1:27" ht="14.25" hidden="1" customHeight="1">
      <c r="A139" s="174">
        <v>17966</v>
      </c>
      <c r="B139" s="494" t="s">
        <v>332</v>
      </c>
      <c r="C139" s="495"/>
      <c r="D139" s="460" t="s">
        <v>111</v>
      </c>
      <c r="E139" s="461"/>
      <c r="F139" s="150"/>
      <c r="G139" s="458" t="str">
        <f t="shared" ref="G139:G170" si="1">CONCATENATE(B139," ",D139)</f>
        <v>SMÉKAL Tomáš</v>
      </c>
      <c r="H139" s="458"/>
      <c r="I139" s="458"/>
      <c r="J139" s="458"/>
      <c r="K139" s="170" t="s">
        <v>204</v>
      </c>
      <c r="L139" s="179"/>
      <c r="O139" s="146"/>
      <c r="P139" s="146"/>
      <c r="S139" s="148"/>
      <c r="T139" s="147"/>
      <c r="U139" s="147"/>
      <c r="Z139" s="146"/>
      <c r="AA139" s="146"/>
    </row>
    <row r="140" spans="1:27" ht="14.25" hidden="1" customHeight="1">
      <c r="A140" s="174">
        <v>24518</v>
      </c>
      <c r="B140" s="494" t="s">
        <v>331</v>
      </c>
      <c r="C140" s="495"/>
      <c r="D140" s="460" t="s">
        <v>330</v>
      </c>
      <c r="E140" s="461"/>
      <c r="F140" s="150"/>
      <c r="G140" s="458" t="str">
        <f t="shared" si="1"/>
        <v>JIRSA Lukáš</v>
      </c>
      <c r="H140" s="458"/>
      <c r="I140" s="458"/>
      <c r="J140" s="458"/>
      <c r="K140" s="170" t="s">
        <v>203</v>
      </c>
      <c r="L140" s="179"/>
      <c r="O140" s="146"/>
      <c r="P140" s="146"/>
      <c r="S140" s="148"/>
      <c r="T140" s="147"/>
      <c r="U140" s="147"/>
      <c r="Z140" s="146"/>
      <c r="AA140" s="146"/>
    </row>
    <row r="141" spans="1:27" ht="14.25" hidden="1" customHeight="1">
      <c r="A141" s="174">
        <v>1070</v>
      </c>
      <c r="B141" s="494" t="s">
        <v>329</v>
      </c>
      <c r="C141" s="495"/>
      <c r="D141" s="460" t="s">
        <v>23</v>
      </c>
      <c r="E141" s="461"/>
      <c r="F141" s="150"/>
      <c r="G141" s="458" t="str">
        <f t="shared" si="1"/>
        <v>KLUGANOST Vít</v>
      </c>
      <c r="H141" s="458"/>
      <c r="I141" s="458"/>
      <c r="J141" s="458"/>
      <c r="K141" s="170" t="s">
        <v>202</v>
      </c>
      <c r="L141" s="179"/>
      <c r="O141" s="146"/>
      <c r="P141" s="146"/>
      <c r="S141" s="148"/>
      <c r="T141" s="147"/>
      <c r="U141" s="147"/>
      <c r="Z141" s="146"/>
      <c r="AA141" s="146"/>
    </row>
    <row r="142" spans="1:27" ht="14.25" hidden="1" customHeight="1">
      <c r="A142" s="174">
        <v>18159</v>
      </c>
      <c r="B142" s="494" t="s">
        <v>328</v>
      </c>
      <c r="C142" s="495"/>
      <c r="D142" s="460" t="s">
        <v>78</v>
      </c>
      <c r="E142" s="461"/>
      <c r="F142" s="150"/>
      <c r="G142" s="458" t="str">
        <f t="shared" si="1"/>
        <v>JELÍNEK Martin</v>
      </c>
      <c r="H142" s="458"/>
      <c r="I142" s="458"/>
      <c r="J142" s="458"/>
      <c r="K142" s="170" t="s">
        <v>201</v>
      </c>
      <c r="L142" s="179"/>
      <c r="O142" s="146"/>
      <c r="P142" s="146"/>
      <c r="S142" s="148"/>
      <c r="T142" s="147"/>
      <c r="U142" s="147"/>
      <c r="Z142" s="146"/>
      <c r="AA142" s="146"/>
    </row>
    <row r="143" spans="1:27" ht="14.25" hidden="1" customHeight="1">
      <c r="A143" s="174">
        <v>21157</v>
      </c>
      <c r="B143" s="494" t="s">
        <v>327</v>
      </c>
      <c r="C143" s="495"/>
      <c r="D143" s="460" t="s">
        <v>35</v>
      </c>
      <c r="E143" s="461"/>
      <c r="F143" s="150"/>
      <c r="G143" s="458" t="str">
        <f t="shared" si="1"/>
        <v>LUKÁŠ Jan</v>
      </c>
      <c r="H143" s="458"/>
      <c r="I143" s="458"/>
      <c r="J143" s="458"/>
      <c r="K143" s="170" t="s">
        <v>200</v>
      </c>
      <c r="L143" s="179"/>
      <c r="O143" s="146"/>
      <c r="P143" s="146"/>
      <c r="S143" s="148"/>
      <c r="T143" s="147"/>
      <c r="U143" s="147"/>
      <c r="Z143" s="146"/>
      <c r="AA143" s="146"/>
    </row>
    <row r="144" spans="1:27" hidden="1">
      <c r="A144" s="174">
        <v>20739</v>
      </c>
      <c r="B144" s="494" t="s">
        <v>326</v>
      </c>
      <c r="C144" s="495"/>
      <c r="D144" s="460" t="s">
        <v>134</v>
      </c>
      <c r="E144" s="461"/>
      <c r="F144" s="150"/>
      <c r="G144" s="458" t="str">
        <f t="shared" si="1"/>
        <v>MAŇOUR Ondřej</v>
      </c>
      <c r="H144" s="458"/>
      <c r="I144" s="458"/>
      <c r="J144" s="458"/>
      <c r="K144" s="170" t="s">
        <v>199</v>
      </c>
      <c r="O144" s="146"/>
      <c r="P144" s="146"/>
      <c r="S144" s="148"/>
      <c r="T144" s="147"/>
      <c r="U144" s="147"/>
      <c r="Z144" s="146"/>
      <c r="AA144" s="146"/>
    </row>
    <row r="145" spans="1:27" hidden="1">
      <c r="A145" s="174">
        <v>25350</v>
      </c>
      <c r="B145" s="494" t="s">
        <v>326</v>
      </c>
      <c r="C145" s="495"/>
      <c r="D145" s="510" t="s">
        <v>139</v>
      </c>
      <c r="E145" s="461"/>
      <c r="F145" s="150"/>
      <c r="G145" s="458" t="str">
        <f t="shared" si="1"/>
        <v>MAŇOUR Kryštof</v>
      </c>
      <c r="H145" s="458"/>
      <c r="I145" s="458"/>
      <c r="J145" s="458"/>
      <c r="K145" s="170" t="s">
        <v>198</v>
      </c>
      <c r="O145" s="146"/>
      <c r="P145" s="146"/>
      <c r="S145" s="148"/>
      <c r="T145" s="147"/>
      <c r="U145" s="147"/>
      <c r="Z145" s="146"/>
      <c r="AA145" s="146"/>
    </row>
    <row r="146" spans="1:27" hidden="1">
      <c r="A146" s="174">
        <v>23177</v>
      </c>
      <c r="B146" s="494" t="s">
        <v>325</v>
      </c>
      <c r="C146" s="495"/>
      <c r="D146" s="510" t="s">
        <v>242</v>
      </c>
      <c r="E146" s="598"/>
      <c r="F146" s="150"/>
      <c r="G146" s="458" t="str">
        <f t="shared" si="1"/>
        <v>KAŠPAR Josef</v>
      </c>
      <c r="H146" s="458"/>
      <c r="I146" s="458"/>
      <c r="J146" s="458"/>
      <c r="K146" s="170" t="s">
        <v>197</v>
      </c>
      <c r="O146" s="146"/>
      <c r="P146" s="146"/>
      <c r="S146" s="148"/>
      <c r="T146" s="147"/>
      <c r="U146" s="147"/>
      <c r="Z146" s="146"/>
      <c r="AA146" s="146"/>
    </row>
    <row r="147" spans="1:27" hidden="1">
      <c r="A147" s="177">
        <v>24713</v>
      </c>
      <c r="B147" s="492" t="s">
        <v>324</v>
      </c>
      <c r="C147" s="493"/>
      <c r="D147" s="496" t="s">
        <v>323</v>
      </c>
      <c r="E147" s="497"/>
      <c r="F147" s="176"/>
      <c r="G147" s="459" t="str">
        <f t="shared" si="1"/>
        <v>BANDASOVÁ Ivana</v>
      </c>
      <c r="H147" s="459"/>
      <c r="I147" s="459"/>
      <c r="J147" s="459"/>
      <c r="K147" s="175" t="s">
        <v>322</v>
      </c>
      <c r="O147" s="146"/>
      <c r="P147" s="146"/>
      <c r="S147" s="148"/>
      <c r="T147" s="147"/>
      <c r="U147" s="147"/>
      <c r="Z147" s="146"/>
      <c r="AA147" s="146"/>
    </row>
    <row r="148" spans="1:27" hidden="1">
      <c r="A148" s="177">
        <v>18910</v>
      </c>
      <c r="B148" s="492" t="s">
        <v>321</v>
      </c>
      <c r="C148" s="493"/>
      <c r="D148" s="496" t="s">
        <v>320</v>
      </c>
      <c r="E148" s="497"/>
      <c r="F148" s="176"/>
      <c r="G148" s="459" t="str">
        <f t="shared" si="1"/>
        <v>DYMÁČKOVÁ Markéta</v>
      </c>
      <c r="H148" s="459"/>
      <c r="I148" s="459"/>
      <c r="J148" s="459"/>
      <c r="K148" s="175" t="s">
        <v>205</v>
      </c>
      <c r="O148" s="146"/>
      <c r="P148" s="146"/>
      <c r="S148" s="148"/>
      <c r="T148" s="147"/>
      <c r="U148" s="147"/>
      <c r="Z148" s="146"/>
      <c r="AA148" s="146"/>
    </row>
    <row r="149" spans="1:27" hidden="1">
      <c r="A149" s="177">
        <v>10264</v>
      </c>
      <c r="B149" s="492" t="s">
        <v>319</v>
      </c>
      <c r="C149" s="493"/>
      <c r="D149" s="496" t="s">
        <v>35</v>
      </c>
      <c r="E149" s="497"/>
      <c r="F149" s="176"/>
      <c r="G149" s="459" t="str">
        <f t="shared" si="1"/>
        <v>KRATOCHVIL Jan</v>
      </c>
      <c r="H149" s="459"/>
      <c r="I149" s="459"/>
      <c r="J149" s="459"/>
      <c r="K149" s="175" t="s">
        <v>204</v>
      </c>
      <c r="O149" s="146"/>
      <c r="P149" s="146"/>
      <c r="S149" s="148"/>
      <c r="T149" s="147"/>
      <c r="U149" s="147"/>
      <c r="Z149" s="146"/>
      <c r="AA149" s="146"/>
    </row>
    <row r="150" spans="1:27" hidden="1">
      <c r="A150" s="177">
        <v>21451</v>
      </c>
      <c r="B150" s="492" t="s">
        <v>318</v>
      </c>
      <c r="C150" s="493"/>
      <c r="D150" s="496" t="s">
        <v>81</v>
      </c>
      <c r="E150" s="497"/>
      <c r="F150" s="176"/>
      <c r="G150" s="459" t="str">
        <f t="shared" si="1"/>
        <v>JANATA Petr</v>
      </c>
      <c r="H150" s="459"/>
      <c r="I150" s="459"/>
      <c r="J150" s="459"/>
      <c r="K150" s="175" t="s">
        <v>203</v>
      </c>
      <c r="O150" s="146"/>
      <c r="P150" s="146"/>
      <c r="S150" s="148"/>
      <c r="T150" s="147"/>
      <c r="U150" s="147"/>
      <c r="Z150" s="146"/>
      <c r="AA150" s="146"/>
    </row>
    <row r="151" spans="1:27" hidden="1">
      <c r="A151" s="177">
        <v>12386</v>
      </c>
      <c r="B151" s="492" t="s">
        <v>317</v>
      </c>
      <c r="C151" s="493"/>
      <c r="D151" s="496" t="s">
        <v>111</v>
      </c>
      <c r="E151" s="497"/>
      <c r="F151" s="176"/>
      <c r="G151" s="459" t="str">
        <f t="shared" si="1"/>
        <v>JÍCHA Tomáš</v>
      </c>
      <c r="H151" s="459"/>
      <c r="I151" s="459"/>
      <c r="J151" s="459"/>
      <c r="K151" s="175" t="s">
        <v>202</v>
      </c>
      <c r="O151" s="146"/>
      <c r="P151" s="146"/>
      <c r="S151" s="148"/>
      <c r="T151" s="147"/>
      <c r="U151" s="147"/>
      <c r="Z151" s="146"/>
      <c r="AA151" s="146"/>
    </row>
    <row r="152" spans="1:27" hidden="1">
      <c r="A152" s="177">
        <v>24714</v>
      </c>
      <c r="B152" s="492" t="s">
        <v>316</v>
      </c>
      <c r="C152" s="493"/>
      <c r="D152" s="496" t="s">
        <v>315</v>
      </c>
      <c r="E152" s="497"/>
      <c r="F152" s="176"/>
      <c r="G152" s="459" t="str">
        <f t="shared" si="1"/>
        <v>JIRÁSKOVÁ Gabriela</v>
      </c>
      <c r="H152" s="459"/>
      <c r="I152" s="459"/>
      <c r="J152" s="459"/>
      <c r="K152" s="175" t="s">
        <v>201</v>
      </c>
      <c r="O152" s="146"/>
      <c r="P152" s="146"/>
      <c r="S152" s="148"/>
      <c r="T152" s="147"/>
      <c r="U152" s="147"/>
      <c r="Z152" s="146"/>
      <c r="AA152" s="146"/>
    </row>
    <row r="153" spans="1:27" hidden="1">
      <c r="A153" s="177">
        <v>2590</v>
      </c>
      <c r="B153" s="492" t="s">
        <v>314</v>
      </c>
      <c r="C153" s="493"/>
      <c r="D153" s="496" t="s">
        <v>81</v>
      </c>
      <c r="E153" s="497"/>
      <c r="F153" s="176"/>
      <c r="G153" s="459" t="str">
        <f t="shared" si="1"/>
        <v>KAPAL  Petr</v>
      </c>
      <c r="H153" s="459"/>
      <c r="I153" s="459"/>
      <c r="J153" s="459"/>
      <c r="K153" s="175" t="s">
        <v>200</v>
      </c>
      <c r="O153" s="146"/>
      <c r="P153" s="146"/>
      <c r="S153" s="148"/>
      <c r="T153" s="147"/>
      <c r="U153" s="147"/>
      <c r="Z153" s="146"/>
      <c r="AA153" s="146"/>
    </row>
    <row r="154" spans="1:27" hidden="1">
      <c r="A154" s="177">
        <v>25607</v>
      </c>
      <c r="B154" s="492" t="s">
        <v>313</v>
      </c>
      <c r="C154" s="493"/>
      <c r="D154" s="496" t="s">
        <v>312</v>
      </c>
      <c r="E154" s="497"/>
      <c r="F154" s="176"/>
      <c r="G154" s="459" t="str">
        <f t="shared" si="1"/>
        <v>KAPROVÁ Ludmila</v>
      </c>
      <c r="H154" s="459"/>
      <c r="I154" s="459"/>
      <c r="J154" s="459"/>
      <c r="K154" s="175" t="s">
        <v>199</v>
      </c>
      <c r="O154" s="146"/>
      <c r="P154" s="146"/>
      <c r="S154" s="148"/>
      <c r="T154" s="147"/>
      <c r="U154" s="147"/>
      <c r="Z154" s="146"/>
      <c r="AA154" s="146"/>
    </row>
    <row r="155" spans="1:27" hidden="1">
      <c r="A155" s="177">
        <v>13398</v>
      </c>
      <c r="B155" s="492" t="s">
        <v>223</v>
      </c>
      <c r="C155" s="493"/>
      <c r="D155" s="496" t="s">
        <v>255</v>
      </c>
      <c r="E155" s="497"/>
      <c r="F155" s="176"/>
      <c r="G155" s="459" t="str">
        <f t="shared" si="1"/>
        <v>MUSIL Ladislav</v>
      </c>
      <c r="H155" s="459"/>
      <c r="I155" s="459"/>
      <c r="J155" s="459"/>
      <c r="K155" s="175" t="s">
        <v>198</v>
      </c>
      <c r="O155" s="146"/>
      <c r="P155" s="146"/>
      <c r="S155" s="148"/>
      <c r="T155" s="147"/>
      <c r="U155" s="147"/>
      <c r="Z155" s="146"/>
      <c r="AA155" s="146"/>
    </row>
    <row r="156" spans="1:27" hidden="1">
      <c r="A156" s="177">
        <v>20059</v>
      </c>
      <c r="B156" s="492" t="s">
        <v>311</v>
      </c>
      <c r="C156" s="493"/>
      <c r="D156" s="496" t="s">
        <v>310</v>
      </c>
      <c r="E156" s="497"/>
      <c r="F156" s="176"/>
      <c r="G156" s="459" t="str">
        <f t="shared" si="1"/>
        <v>SOMOLÍKOVÁ  Emílie</v>
      </c>
      <c r="H156" s="459"/>
      <c r="I156" s="459"/>
      <c r="J156" s="459"/>
      <c r="K156" s="175" t="s">
        <v>197</v>
      </c>
      <c r="O156" s="146"/>
      <c r="P156" s="146"/>
      <c r="S156" s="148"/>
      <c r="T156" s="147"/>
      <c r="U156" s="147"/>
      <c r="Z156" s="146"/>
      <c r="AA156" s="146"/>
    </row>
    <row r="157" spans="1:27" hidden="1">
      <c r="A157" s="177">
        <v>21028</v>
      </c>
      <c r="B157" s="492" t="s">
        <v>309</v>
      </c>
      <c r="C157" s="493"/>
      <c r="D157" s="496" t="s">
        <v>308</v>
      </c>
      <c r="E157" s="497"/>
      <c r="F157" s="176"/>
      <c r="G157" s="459" t="str">
        <f t="shared" si="1"/>
        <v>ŠŤOVÍČEK  Pavel</v>
      </c>
      <c r="H157" s="459"/>
      <c r="I157" s="459"/>
      <c r="J157" s="459"/>
      <c r="K157" s="175" t="s">
        <v>196</v>
      </c>
      <c r="O157" s="146"/>
      <c r="P157" s="146"/>
      <c r="S157" s="148"/>
      <c r="T157" s="147"/>
      <c r="U157" s="147"/>
      <c r="Z157" s="146"/>
      <c r="AA157" s="146"/>
    </row>
    <row r="158" spans="1:27" hidden="1">
      <c r="A158" s="177">
        <v>24715</v>
      </c>
      <c r="B158" s="492" t="s">
        <v>307</v>
      </c>
      <c r="C158" s="493"/>
      <c r="D158" s="496" t="s">
        <v>306</v>
      </c>
      <c r="E158" s="497"/>
      <c r="F158" s="176"/>
      <c r="G158" s="459" t="str">
        <f t="shared" si="1"/>
        <v>VÁCLAVKOVÁ Eva</v>
      </c>
      <c r="H158" s="459"/>
      <c r="I158" s="459"/>
      <c r="J158" s="459"/>
      <c r="K158" s="175" t="s">
        <v>195</v>
      </c>
      <c r="O158" s="146"/>
      <c r="P158" s="146"/>
      <c r="S158" s="148"/>
      <c r="T158" s="147"/>
      <c r="U158" s="147"/>
      <c r="Z158" s="146"/>
      <c r="AA158" s="146"/>
    </row>
    <row r="159" spans="1:27" hidden="1">
      <c r="A159" s="177">
        <v>10974</v>
      </c>
      <c r="B159" s="492" t="s">
        <v>305</v>
      </c>
      <c r="C159" s="493"/>
      <c r="D159" s="496" t="s">
        <v>304</v>
      </c>
      <c r="E159" s="497"/>
      <c r="F159" s="176"/>
      <c r="G159" s="459" t="str">
        <f t="shared" si="1"/>
        <v>ZACHAŘ Čeněk</v>
      </c>
      <c r="H159" s="459"/>
      <c r="I159" s="459"/>
      <c r="J159" s="459"/>
      <c r="K159" s="175" t="s">
        <v>194</v>
      </c>
      <c r="O159" s="146"/>
      <c r="P159" s="146"/>
      <c r="S159" s="148"/>
      <c r="T159" s="147"/>
      <c r="U159" s="147"/>
      <c r="Z159" s="146"/>
      <c r="AA159" s="146"/>
    </row>
    <row r="160" spans="1:27" hidden="1">
      <c r="A160" s="174">
        <v>10912</v>
      </c>
      <c r="B160" s="494" t="s">
        <v>303</v>
      </c>
      <c r="C160" s="495"/>
      <c r="D160" s="510" t="s">
        <v>36</v>
      </c>
      <c r="E160" s="461"/>
      <c r="F160" s="150"/>
      <c r="G160" s="458" t="str">
        <f t="shared" si="1"/>
        <v>ŠMEJKAL  Jaroslav</v>
      </c>
      <c r="H160" s="458"/>
      <c r="I160" s="458"/>
      <c r="J160" s="458"/>
      <c r="K160" s="170" t="s">
        <v>302</v>
      </c>
      <c r="O160" s="146"/>
      <c r="P160" s="146"/>
      <c r="S160" s="148"/>
      <c r="T160" s="147"/>
      <c r="U160" s="147"/>
      <c r="Z160" s="146"/>
      <c r="AA160" s="146"/>
    </row>
    <row r="161" spans="1:27" hidden="1">
      <c r="A161" s="174">
        <v>25485</v>
      </c>
      <c r="B161" s="494" t="s">
        <v>301</v>
      </c>
      <c r="C161" s="495"/>
      <c r="D161" s="510" t="s">
        <v>35</v>
      </c>
      <c r="E161" s="461"/>
      <c r="F161" s="150"/>
      <c r="G161" s="458" t="str">
        <f t="shared" si="1"/>
        <v>NECKÁŘ Jan</v>
      </c>
      <c r="H161" s="458"/>
      <c r="I161" s="458"/>
      <c r="J161" s="458"/>
      <c r="K161" s="170" t="s">
        <v>205</v>
      </c>
      <c r="O161" s="146"/>
      <c r="P161" s="146"/>
      <c r="S161" s="148"/>
      <c r="T161" s="147"/>
      <c r="U161" s="147"/>
      <c r="Z161" s="146"/>
      <c r="AA161" s="146"/>
    </row>
    <row r="162" spans="1:27" hidden="1">
      <c r="A162" s="174">
        <v>19667</v>
      </c>
      <c r="B162" s="494" t="s">
        <v>300</v>
      </c>
      <c r="C162" s="495"/>
      <c r="D162" s="510" t="s">
        <v>141</v>
      </c>
      <c r="E162" s="461"/>
      <c r="F162" s="150"/>
      <c r="G162" s="458" t="str">
        <f t="shared" si="1"/>
        <v>VYKOUKOVÁ Jitka</v>
      </c>
      <c r="H162" s="458"/>
      <c r="I162" s="458"/>
      <c r="J162" s="458"/>
      <c r="K162" s="170" t="s">
        <v>204</v>
      </c>
      <c r="O162" s="146"/>
      <c r="P162" s="146"/>
      <c r="S162" s="148"/>
      <c r="T162" s="147"/>
      <c r="U162" s="147"/>
      <c r="Z162" s="146"/>
      <c r="AA162" s="146"/>
    </row>
    <row r="163" spans="1:27" hidden="1">
      <c r="A163" s="174">
        <v>14557</v>
      </c>
      <c r="B163" s="494" t="s">
        <v>299</v>
      </c>
      <c r="C163" s="495"/>
      <c r="D163" s="510" t="s">
        <v>43</v>
      </c>
      <c r="E163" s="461"/>
      <c r="F163" s="150"/>
      <c r="G163" s="458" t="str">
        <f t="shared" si="1"/>
        <v>PETER Jiří</v>
      </c>
      <c r="H163" s="458"/>
      <c r="I163" s="458"/>
      <c r="J163" s="458"/>
      <c r="K163" s="170" t="s">
        <v>203</v>
      </c>
      <c r="O163" s="146"/>
      <c r="P163" s="146"/>
      <c r="S163" s="148"/>
      <c r="T163" s="147"/>
      <c r="U163" s="147"/>
      <c r="Z163" s="146"/>
      <c r="AA163" s="146"/>
    </row>
    <row r="164" spans="1:27" hidden="1">
      <c r="A164" s="174">
        <v>21413</v>
      </c>
      <c r="B164" s="494" t="s">
        <v>298</v>
      </c>
      <c r="C164" s="495"/>
      <c r="D164" s="510" t="s">
        <v>43</v>
      </c>
      <c r="E164" s="461"/>
      <c r="F164" s="150"/>
      <c r="G164" s="458" t="str">
        <f t="shared" si="1"/>
        <v>HAKEN Jiří</v>
      </c>
      <c r="H164" s="458"/>
      <c r="I164" s="458"/>
      <c r="J164" s="458"/>
      <c r="K164" s="170" t="s">
        <v>202</v>
      </c>
      <c r="O164" s="146"/>
      <c r="P164" s="146"/>
      <c r="S164" s="148"/>
      <c r="T164" s="147"/>
      <c r="U164" s="147"/>
      <c r="Z164" s="146"/>
      <c r="AA164" s="146"/>
    </row>
    <row r="165" spans="1:27" hidden="1">
      <c r="A165" s="174">
        <v>1087</v>
      </c>
      <c r="B165" s="494" t="s">
        <v>297</v>
      </c>
      <c r="C165" s="495"/>
      <c r="D165" s="510" t="s">
        <v>296</v>
      </c>
      <c r="E165" s="461"/>
      <c r="F165" s="150"/>
      <c r="G165" s="458" t="str">
        <f t="shared" si="1"/>
        <v>PYTLÍKOVÁ Květa</v>
      </c>
      <c r="H165" s="458"/>
      <c r="I165" s="458"/>
      <c r="J165" s="458"/>
      <c r="K165" s="170" t="s">
        <v>201</v>
      </c>
      <c r="O165" s="146"/>
      <c r="P165" s="146"/>
      <c r="S165" s="148"/>
      <c r="T165" s="147"/>
      <c r="U165" s="147"/>
      <c r="Z165" s="146"/>
      <c r="AA165" s="146"/>
    </row>
    <row r="166" spans="1:27" hidden="1">
      <c r="A166" s="174">
        <v>1305</v>
      </c>
      <c r="B166" s="494" t="s">
        <v>295</v>
      </c>
      <c r="C166" s="495"/>
      <c r="D166" s="510" t="s">
        <v>24</v>
      </c>
      <c r="E166" s="461"/>
      <c r="F166" s="150"/>
      <c r="G166" s="458" t="str">
        <f t="shared" si="1"/>
        <v>MANSFELDOVÁ Jiřina</v>
      </c>
      <c r="H166" s="458"/>
      <c r="I166" s="458"/>
      <c r="J166" s="458"/>
      <c r="K166" s="170" t="s">
        <v>200</v>
      </c>
      <c r="O166" s="146"/>
      <c r="P166" s="146"/>
      <c r="S166" s="148"/>
      <c r="T166" s="147"/>
      <c r="U166" s="147"/>
      <c r="Z166" s="146"/>
      <c r="AA166" s="146"/>
    </row>
    <row r="167" spans="1:27" hidden="1">
      <c r="A167" s="174">
        <v>14349</v>
      </c>
      <c r="B167" s="508" t="s">
        <v>294</v>
      </c>
      <c r="C167" s="509"/>
      <c r="D167" s="594" t="s">
        <v>141</v>
      </c>
      <c r="E167" s="595"/>
      <c r="F167" s="150"/>
      <c r="G167" s="458" t="str">
        <f t="shared" si="1"/>
        <v>RUNTSCHOVÁ Jitka</v>
      </c>
      <c r="H167" s="458"/>
      <c r="I167" s="458"/>
      <c r="J167" s="458"/>
      <c r="K167" s="170" t="s">
        <v>199</v>
      </c>
      <c r="O167" s="146"/>
      <c r="P167" s="146"/>
      <c r="S167" s="148"/>
      <c r="T167" s="147"/>
      <c r="U167" s="147"/>
      <c r="Z167" s="146"/>
      <c r="AA167" s="146"/>
    </row>
    <row r="168" spans="1:27" hidden="1">
      <c r="A168" s="174">
        <v>15944</v>
      </c>
      <c r="B168" s="494" t="s">
        <v>293</v>
      </c>
      <c r="C168" s="495"/>
      <c r="D168" s="510" t="s">
        <v>121</v>
      </c>
      <c r="E168" s="461"/>
      <c r="F168" s="150"/>
      <c r="G168" s="458" t="str">
        <f t="shared" si="1"/>
        <v>PYTLÍK Jakub</v>
      </c>
      <c r="H168" s="458"/>
      <c r="I168" s="458"/>
      <c r="J168" s="458"/>
      <c r="K168" s="170" t="s">
        <v>198</v>
      </c>
      <c r="O168" s="146"/>
      <c r="P168" s="146"/>
      <c r="S168" s="148"/>
      <c r="T168" s="147"/>
      <c r="U168" s="147"/>
      <c r="Z168" s="146"/>
      <c r="AA168" s="146"/>
    </row>
    <row r="169" spans="1:27" hidden="1">
      <c r="A169" s="174"/>
      <c r="B169" s="494"/>
      <c r="C169" s="495"/>
      <c r="D169" s="460"/>
      <c r="E169" s="461"/>
      <c r="F169" s="150"/>
      <c r="G169" s="458" t="str">
        <f t="shared" si="1"/>
        <v xml:space="preserve"> </v>
      </c>
      <c r="H169" s="458"/>
      <c r="I169" s="458"/>
      <c r="J169" s="458"/>
      <c r="K169" s="170" t="s">
        <v>197</v>
      </c>
      <c r="O169" s="146"/>
      <c r="P169" s="146"/>
      <c r="S169" s="148"/>
      <c r="T169" s="147"/>
      <c r="U169" s="147"/>
      <c r="Z169" s="146"/>
      <c r="AA169" s="146"/>
    </row>
    <row r="170" spans="1:27" hidden="1">
      <c r="A170" s="177">
        <v>19845</v>
      </c>
      <c r="B170" s="492" t="s">
        <v>292</v>
      </c>
      <c r="C170" s="493"/>
      <c r="D170" s="496" t="s">
        <v>291</v>
      </c>
      <c r="E170" s="497"/>
      <c r="F170" s="176"/>
      <c r="G170" s="459" t="str">
        <f t="shared" si="1"/>
        <v>VÁVRA Ivo</v>
      </c>
      <c r="H170" s="459"/>
      <c r="I170" s="459"/>
      <c r="J170" s="459"/>
      <c r="K170" s="175" t="s">
        <v>290</v>
      </c>
      <c r="O170" s="146"/>
      <c r="P170" s="146"/>
      <c r="S170" s="148"/>
      <c r="T170" s="147"/>
      <c r="U170" s="147"/>
      <c r="Z170" s="146"/>
      <c r="AA170" s="146"/>
    </row>
    <row r="171" spans="1:27" hidden="1">
      <c r="A171" s="177">
        <v>823</v>
      </c>
      <c r="B171" s="492" t="s">
        <v>289</v>
      </c>
      <c r="C171" s="493"/>
      <c r="D171" s="496" t="s">
        <v>259</v>
      </c>
      <c r="E171" s="497"/>
      <c r="F171" s="176"/>
      <c r="G171" s="459" t="str">
        <f t="shared" ref="G171:G202" si="2">CONCATENATE(B171," ",D171)</f>
        <v>MYŠIČKOVÁ Jana</v>
      </c>
      <c r="H171" s="459"/>
      <c r="I171" s="459"/>
      <c r="J171" s="459"/>
      <c r="K171" s="175" t="s">
        <v>205</v>
      </c>
      <c r="O171" s="146"/>
      <c r="P171" s="146"/>
      <c r="S171" s="148"/>
      <c r="T171" s="147"/>
      <c r="U171" s="147"/>
      <c r="Z171" s="146"/>
      <c r="AA171" s="146"/>
    </row>
    <row r="172" spans="1:27" hidden="1">
      <c r="A172" s="177">
        <v>9966</v>
      </c>
      <c r="B172" s="492" t="s">
        <v>288</v>
      </c>
      <c r="C172" s="493"/>
      <c r="D172" s="496" t="s">
        <v>36</v>
      </c>
      <c r="E172" s="497"/>
      <c r="F172" s="176"/>
      <c r="G172" s="459" t="str">
        <f t="shared" si="2"/>
        <v>BĚLOHLÁVEK Jaroslav</v>
      </c>
      <c r="H172" s="459"/>
      <c r="I172" s="459"/>
      <c r="J172" s="459"/>
      <c r="K172" s="175" t="s">
        <v>204</v>
      </c>
      <c r="O172" s="146"/>
      <c r="P172" s="146"/>
      <c r="S172" s="148"/>
      <c r="T172" s="147"/>
      <c r="U172" s="147"/>
      <c r="Z172" s="146"/>
      <c r="AA172" s="146"/>
    </row>
    <row r="173" spans="1:27" hidden="1">
      <c r="A173" s="177">
        <v>1372</v>
      </c>
      <c r="B173" s="492" t="s">
        <v>287</v>
      </c>
      <c r="C173" s="493"/>
      <c r="D173" s="496" t="s">
        <v>43</v>
      </c>
      <c r="E173" s="497"/>
      <c r="F173" s="176"/>
      <c r="G173" s="459" t="str">
        <f t="shared" si="2"/>
        <v>VILÍMOVSKÝ Jiří</v>
      </c>
      <c r="H173" s="459"/>
      <c r="I173" s="459"/>
      <c r="J173" s="459"/>
      <c r="K173" s="175" t="s">
        <v>203</v>
      </c>
      <c r="O173" s="146"/>
      <c r="P173" s="146"/>
      <c r="S173" s="148"/>
      <c r="T173" s="147"/>
      <c r="U173" s="147"/>
      <c r="Z173" s="146"/>
      <c r="AA173" s="146"/>
    </row>
    <row r="174" spans="1:27" hidden="1">
      <c r="A174" s="177">
        <v>1366</v>
      </c>
      <c r="B174" s="492" t="s">
        <v>273</v>
      </c>
      <c r="C174" s="493"/>
      <c r="D174" s="496" t="s">
        <v>229</v>
      </c>
      <c r="E174" s="497"/>
      <c r="F174" s="176"/>
      <c r="G174" s="459" t="str">
        <f t="shared" si="2"/>
        <v>STRNAD Vladimír</v>
      </c>
      <c r="H174" s="459"/>
      <c r="I174" s="459"/>
      <c r="J174" s="459"/>
      <c r="K174" s="175" t="s">
        <v>202</v>
      </c>
      <c r="O174" s="146"/>
      <c r="P174" s="146"/>
      <c r="S174" s="148"/>
      <c r="T174" s="147"/>
      <c r="U174" s="147"/>
      <c r="Z174" s="146"/>
      <c r="AA174" s="146"/>
    </row>
    <row r="175" spans="1:27" hidden="1">
      <c r="A175" s="177">
        <v>834</v>
      </c>
      <c r="B175" s="492" t="s">
        <v>286</v>
      </c>
      <c r="C175" s="493"/>
      <c r="D175" s="496" t="s">
        <v>285</v>
      </c>
      <c r="E175" s="497"/>
      <c r="F175" s="176"/>
      <c r="G175" s="459" t="str">
        <f t="shared" si="2"/>
        <v>ŠPIČKOVÁ  Johana</v>
      </c>
      <c r="H175" s="459"/>
      <c r="I175" s="459"/>
      <c r="J175" s="459"/>
      <c r="K175" s="175" t="s">
        <v>201</v>
      </c>
      <c r="O175" s="146"/>
      <c r="P175" s="146"/>
      <c r="S175" s="148"/>
      <c r="T175" s="147"/>
      <c r="U175" s="147"/>
      <c r="Z175" s="146"/>
      <c r="AA175" s="146"/>
    </row>
    <row r="176" spans="1:27" hidden="1">
      <c r="A176" s="177">
        <v>13850</v>
      </c>
      <c r="B176" s="492" t="s">
        <v>284</v>
      </c>
      <c r="C176" s="493"/>
      <c r="D176" s="496" t="s">
        <v>88</v>
      </c>
      <c r="E176" s="497"/>
      <c r="F176" s="176"/>
      <c r="G176" s="459" t="str">
        <f t="shared" si="2"/>
        <v>WOLF Karel</v>
      </c>
      <c r="H176" s="459"/>
      <c r="I176" s="459"/>
      <c r="J176" s="459"/>
      <c r="K176" s="175" t="s">
        <v>200</v>
      </c>
      <c r="O176" s="146"/>
      <c r="P176" s="146"/>
      <c r="S176" s="148"/>
      <c r="T176" s="147"/>
      <c r="U176" s="147"/>
      <c r="Z176" s="146"/>
      <c r="AA176" s="146"/>
    </row>
    <row r="177" spans="1:27" hidden="1">
      <c r="A177" s="177">
        <v>21853</v>
      </c>
      <c r="B177" s="492" t="s">
        <v>283</v>
      </c>
      <c r="C177" s="493"/>
      <c r="D177" s="496" t="s">
        <v>88</v>
      </c>
      <c r="E177" s="497"/>
      <c r="F177" s="176"/>
      <c r="G177" s="459" t="str">
        <f t="shared" si="2"/>
        <v>SVITAVSKÝ Karel</v>
      </c>
      <c r="H177" s="459"/>
      <c r="I177" s="459"/>
      <c r="J177" s="459"/>
      <c r="K177" s="175" t="s">
        <v>199</v>
      </c>
      <c r="O177" s="146"/>
      <c r="P177" s="146"/>
      <c r="S177" s="148"/>
      <c r="T177" s="147"/>
      <c r="U177" s="147"/>
      <c r="Z177" s="146"/>
      <c r="AA177" s="146"/>
    </row>
    <row r="178" spans="1:27" hidden="1">
      <c r="A178" s="177"/>
      <c r="B178" s="492"/>
      <c r="C178" s="493"/>
      <c r="D178" s="496"/>
      <c r="E178" s="497"/>
      <c r="F178" s="176"/>
      <c r="G178" s="459" t="str">
        <f t="shared" si="2"/>
        <v xml:space="preserve"> </v>
      </c>
      <c r="H178" s="459"/>
      <c r="I178" s="459"/>
      <c r="J178" s="459"/>
      <c r="K178" s="175" t="s">
        <v>198</v>
      </c>
      <c r="O178" s="146"/>
      <c r="P178" s="146"/>
      <c r="S178" s="148"/>
      <c r="T178" s="147"/>
      <c r="U178" s="147"/>
      <c r="Z178" s="146"/>
      <c r="AA178" s="146"/>
    </row>
    <row r="179" spans="1:27" hidden="1">
      <c r="A179" s="177"/>
      <c r="B179" s="492"/>
      <c r="C179" s="493"/>
      <c r="D179" s="496"/>
      <c r="E179" s="497"/>
      <c r="F179" s="176"/>
      <c r="G179" s="459" t="str">
        <f t="shared" si="2"/>
        <v xml:space="preserve"> </v>
      </c>
      <c r="H179" s="459"/>
      <c r="I179" s="459"/>
      <c r="J179" s="459"/>
      <c r="K179" s="175" t="s">
        <v>197</v>
      </c>
      <c r="O179" s="146"/>
      <c r="P179" s="146"/>
      <c r="S179" s="148"/>
      <c r="T179" s="147"/>
      <c r="U179" s="147"/>
      <c r="Z179" s="146"/>
      <c r="AA179" s="146"/>
    </row>
    <row r="180" spans="1:27" hidden="1">
      <c r="A180" s="174">
        <v>15064</v>
      </c>
      <c r="B180" s="494" t="s">
        <v>282</v>
      </c>
      <c r="C180" s="495"/>
      <c r="D180" s="460" t="s">
        <v>39</v>
      </c>
      <c r="E180" s="461"/>
      <c r="F180" s="150"/>
      <c r="G180" s="458" t="str">
        <f t="shared" si="2"/>
        <v>CEPL Zdeněk</v>
      </c>
      <c r="H180" s="458"/>
      <c r="I180" s="458"/>
      <c r="J180" s="458"/>
      <c r="K180" s="170" t="s">
        <v>281</v>
      </c>
      <c r="O180" s="146"/>
      <c r="P180" s="146"/>
      <c r="S180" s="148"/>
      <c r="T180" s="147"/>
      <c r="U180" s="147"/>
      <c r="Z180" s="146"/>
      <c r="AA180" s="146"/>
    </row>
    <row r="181" spans="1:27" hidden="1">
      <c r="A181" s="174">
        <v>23740</v>
      </c>
      <c r="B181" s="494" t="s">
        <v>280</v>
      </c>
      <c r="C181" s="495"/>
      <c r="D181" s="460" t="s">
        <v>40</v>
      </c>
      <c r="E181" s="461"/>
      <c r="F181" s="150"/>
      <c r="G181" s="458" t="str">
        <f t="shared" si="2"/>
        <v>ČERNÝ Milan</v>
      </c>
      <c r="H181" s="458"/>
      <c r="I181" s="458"/>
      <c r="J181" s="458"/>
      <c r="K181" s="170" t="s">
        <v>205</v>
      </c>
      <c r="O181" s="146"/>
      <c r="P181" s="146"/>
      <c r="S181" s="148"/>
      <c r="T181" s="147"/>
      <c r="U181" s="147"/>
      <c r="Z181" s="146"/>
      <c r="AA181" s="146"/>
    </row>
    <row r="182" spans="1:27" hidden="1">
      <c r="A182" s="174">
        <v>16602</v>
      </c>
      <c r="B182" s="494" t="s">
        <v>279</v>
      </c>
      <c r="C182" s="495"/>
      <c r="D182" s="460" t="s">
        <v>23</v>
      </c>
      <c r="E182" s="461"/>
      <c r="F182" s="150"/>
      <c r="G182" s="458" t="str">
        <f t="shared" si="2"/>
        <v>FIKEJZL Vít</v>
      </c>
      <c r="H182" s="458"/>
      <c r="I182" s="458"/>
      <c r="J182" s="458"/>
      <c r="K182" s="170" t="s">
        <v>204</v>
      </c>
      <c r="O182" s="146"/>
      <c r="P182" s="146"/>
      <c r="S182" s="148"/>
      <c r="T182" s="147"/>
      <c r="U182" s="147"/>
      <c r="Z182" s="146"/>
      <c r="AA182" s="146"/>
    </row>
    <row r="183" spans="1:27" hidden="1">
      <c r="A183" s="174">
        <v>13363</v>
      </c>
      <c r="B183" s="494" t="s">
        <v>278</v>
      </c>
      <c r="C183" s="495"/>
      <c r="D183" s="460" t="s">
        <v>43</v>
      </c>
      <c r="E183" s="461"/>
      <c r="F183" s="150"/>
      <c r="G183" s="458" t="str">
        <f t="shared" si="2"/>
        <v>LANKAŠ Jiří</v>
      </c>
      <c r="H183" s="458"/>
      <c r="I183" s="458"/>
      <c r="J183" s="458"/>
      <c r="K183" s="170" t="s">
        <v>203</v>
      </c>
      <c r="O183" s="146"/>
      <c r="P183" s="146"/>
      <c r="S183" s="148"/>
      <c r="T183" s="147"/>
      <c r="U183" s="147"/>
      <c r="Z183" s="146"/>
      <c r="AA183" s="146"/>
    </row>
    <row r="184" spans="1:27" hidden="1">
      <c r="A184" s="174">
        <v>23739</v>
      </c>
      <c r="B184" s="494" t="s">
        <v>277</v>
      </c>
      <c r="C184" s="495"/>
      <c r="D184" s="460" t="s">
        <v>43</v>
      </c>
      <c r="E184" s="461"/>
      <c r="F184" s="150"/>
      <c r="G184" s="458" t="str">
        <f t="shared" si="2"/>
        <v>NEUMAJER Jiří</v>
      </c>
      <c r="H184" s="458"/>
      <c r="I184" s="458"/>
      <c r="J184" s="458"/>
      <c r="K184" s="170" t="s">
        <v>202</v>
      </c>
      <c r="O184" s="146"/>
      <c r="P184" s="146"/>
      <c r="S184" s="148"/>
      <c r="T184" s="147"/>
      <c r="U184" s="147"/>
      <c r="Z184" s="146"/>
      <c r="AA184" s="146"/>
    </row>
    <row r="185" spans="1:27" hidden="1">
      <c r="A185" s="174">
        <v>1134</v>
      </c>
      <c r="B185" s="494" t="s">
        <v>276</v>
      </c>
      <c r="C185" s="495"/>
      <c r="D185" s="460" t="s">
        <v>27</v>
      </c>
      <c r="E185" s="461"/>
      <c r="F185" s="150"/>
      <c r="G185" s="458" t="str">
        <f t="shared" si="2"/>
        <v>VIKTORIN Miroslav</v>
      </c>
      <c r="H185" s="458"/>
      <c r="I185" s="458"/>
      <c r="J185" s="458"/>
      <c r="K185" s="170" t="s">
        <v>201</v>
      </c>
      <c r="O185" s="146"/>
      <c r="P185" s="146"/>
      <c r="S185" s="148"/>
      <c r="T185" s="147"/>
      <c r="U185" s="147"/>
      <c r="Z185" s="146"/>
      <c r="AA185" s="146"/>
    </row>
    <row r="186" spans="1:27" hidden="1">
      <c r="A186" s="174">
        <v>13562</v>
      </c>
      <c r="B186" s="494" t="s">
        <v>275</v>
      </c>
      <c r="C186" s="495"/>
      <c r="D186" s="460" t="s">
        <v>31</v>
      </c>
      <c r="E186" s="461"/>
      <c r="F186" s="150"/>
      <c r="G186" s="458" t="str">
        <f t="shared" si="2"/>
        <v>SVOBODOVÁ  Kamila</v>
      </c>
      <c r="H186" s="458"/>
      <c r="I186" s="458"/>
      <c r="J186" s="458"/>
      <c r="K186" s="170" t="s">
        <v>200</v>
      </c>
      <c r="O186" s="146"/>
      <c r="P186" s="146"/>
      <c r="S186" s="148"/>
      <c r="T186" s="147"/>
      <c r="U186" s="147"/>
      <c r="Z186" s="146"/>
      <c r="AA186" s="146"/>
    </row>
    <row r="187" spans="1:27" hidden="1">
      <c r="A187" s="174">
        <v>19554</v>
      </c>
      <c r="B187" s="494" t="s">
        <v>274</v>
      </c>
      <c r="C187" s="495"/>
      <c r="D187" s="460" t="s">
        <v>35</v>
      </c>
      <c r="E187" s="461"/>
      <c r="F187" s="150"/>
      <c r="G187" s="458" t="str">
        <f t="shared" si="2"/>
        <v>VÁCHA Jan</v>
      </c>
      <c r="H187" s="458"/>
      <c r="I187" s="458"/>
      <c r="J187" s="458"/>
      <c r="K187" s="170" t="s">
        <v>199</v>
      </c>
      <c r="O187" s="146"/>
      <c r="P187" s="146"/>
      <c r="S187" s="148"/>
      <c r="T187" s="147"/>
      <c r="U187" s="147"/>
      <c r="Z187" s="146"/>
      <c r="AA187" s="146"/>
    </row>
    <row r="188" spans="1:27" hidden="1">
      <c r="A188" s="174"/>
      <c r="B188" s="494"/>
      <c r="C188" s="495"/>
      <c r="D188" s="460"/>
      <c r="E188" s="461"/>
      <c r="F188" s="150"/>
      <c r="G188" s="458" t="str">
        <f t="shared" si="2"/>
        <v xml:space="preserve"> </v>
      </c>
      <c r="H188" s="458"/>
      <c r="I188" s="458"/>
      <c r="J188" s="458"/>
      <c r="K188" s="170" t="s">
        <v>198</v>
      </c>
      <c r="O188" s="146"/>
      <c r="P188" s="146"/>
      <c r="S188" s="148"/>
      <c r="T188" s="147"/>
      <c r="U188" s="147"/>
      <c r="Z188" s="146"/>
      <c r="AA188" s="146"/>
    </row>
    <row r="189" spans="1:27" hidden="1">
      <c r="A189" s="174"/>
      <c r="B189" s="494"/>
      <c r="C189" s="495"/>
      <c r="D189" s="460"/>
      <c r="E189" s="461"/>
      <c r="F189" s="150"/>
      <c r="G189" s="458" t="str">
        <f t="shared" si="2"/>
        <v xml:space="preserve"> </v>
      </c>
      <c r="H189" s="458"/>
      <c r="I189" s="458"/>
      <c r="J189" s="458"/>
      <c r="K189" s="170" t="s">
        <v>197</v>
      </c>
      <c r="O189" s="146"/>
      <c r="P189" s="146"/>
      <c r="S189" s="148"/>
      <c r="T189" s="147"/>
      <c r="U189" s="147"/>
      <c r="Z189" s="146"/>
      <c r="AA189" s="146"/>
    </row>
    <row r="190" spans="1:27" hidden="1">
      <c r="A190" s="177">
        <v>1441</v>
      </c>
      <c r="B190" s="492" t="s">
        <v>273</v>
      </c>
      <c r="C190" s="493"/>
      <c r="D190" s="496" t="s">
        <v>120</v>
      </c>
      <c r="E190" s="497"/>
      <c r="F190" s="176"/>
      <c r="G190" s="491" t="str">
        <f t="shared" si="2"/>
        <v>STRNAD Bohumil</v>
      </c>
      <c r="H190" s="491"/>
      <c r="I190" s="491"/>
      <c r="J190" s="491"/>
      <c r="K190" s="175" t="s">
        <v>272</v>
      </c>
      <c r="O190" s="146"/>
      <c r="P190" s="146"/>
      <c r="S190" s="148"/>
      <c r="T190" s="147"/>
      <c r="U190" s="147"/>
      <c r="Z190" s="146"/>
      <c r="AA190" s="146"/>
    </row>
    <row r="191" spans="1:27" hidden="1">
      <c r="A191" s="177">
        <v>25398</v>
      </c>
      <c r="B191" s="492" t="s">
        <v>271</v>
      </c>
      <c r="C191" s="493"/>
      <c r="D191" s="496" t="s">
        <v>84</v>
      </c>
      <c r="E191" s="497"/>
      <c r="F191" s="176"/>
      <c r="G191" s="491" t="str">
        <f t="shared" si="2"/>
        <v>ŽĎÁREK Václav</v>
      </c>
      <c r="H191" s="491"/>
      <c r="I191" s="491"/>
      <c r="J191" s="491"/>
      <c r="K191" s="175" t="s">
        <v>205</v>
      </c>
      <c r="O191" s="146"/>
      <c r="P191" s="146"/>
      <c r="S191" s="148"/>
      <c r="T191" s="147"/>
      <c r="U191" s="147"/>
      <c r="Z191" s="146"/>
      <c r="AA191" s="146"/>
    </row>
    <row r="192" spans="1:27" hidden="1">
      <c r="A192" s="177">
        <v>22254</v>
      </c>
      <c r="B192" s="492" t="s">
        <v>270</v>
      </c>
      <c r="C192" s="493"/>
      <c r="D192" s="496" t="s">
        <v>144</v>
      </c>
      <c r="E192" s="497"/>
      <c r="F192" s="176"/>
      <c r="G192" s="491" t="str">
        <f t="shared" si="2"/>
        <v>TRUKSA Michal</v>
      </c>
      <c r="H192" s="491"/>
      <c r="I192" s="491"/>
      <c r="J192" s="491"/>
      <c r="K192" s="175" t="s">
        <v>204</v>
      </c>
      <c r="O192" s="146"/>
      <c r="P192" s="146"/>
      <c r="S192" s="148"/>
      <c r="T192" s="147"/>
      <c r="U192" s="147"/>
      <c r="Z192" s="146"/>
      <c r="AA192" s="146"/>
    </row>
    <row r="193" spans="1:27" hidden="1">
      <c r="A193" s="177">
        <v>25538</v>
      </c>
      <c r="B193" s="492" t="s">
        <v>269</v>
      </c>
      <c r="C193" s="493"/>
      <c r="D193" s="496" t="s">
        <v>90</v>
      </c>
      <c r="E193" s="497"/>
      <c r="F193" s="176"/>
      <c r="G193" s="491" t="str">
        <f t="shared" si="2"/>
        <v>BRODIL František</v>
      </c>
      <c r="H193" s="491"/>
      <c r="I193" s="491"/>
      <c r="J193" s="491"/>
      <c r="K193" s="175" t="s">
        <v>203</v>
      </c>
      <c r="O193" s="146"/>
      <c r="P193" s="146"/>
      <c r="S193" s="148"/>
      <c r="T193" s="147"/>
      <c r="U193" s="147"/>
      <c r="Z193" s="146"/>
      <c r="AA193" s="146"/>
    </row>
    <row r="194" spans="1:27" hidden="1">
      <c r="A194" s="177">
        <v>22253</v>
      </c>
      <c r="B194" s="492" t="s">
        <v>268</v>
      </c>
      <c r="C194" s="493"/>
      <c r="D194" s="496" t="s">
        <v>257</v>
      </c>
      <c r="E194" s="497"/>
      <c r="F194" s="176"/>
      <c r="G194" s="491" t="str">
        <f t="shared" si="2"/>
        <v>ŠPAČKOVÁ Lenka</v>
      </c>
      <c r="H194" s="491"/>
      <c r="I194" s="491"/>
      <c r="J194" s="491"/>
      <c r="K194" s="175" t="s">
        <v>202</v>
      </c>
      <c r="O194" s="146"/>
      <c r="P194" s="146"/>
      <c r="S194" s="148"/>
      <c r="T194" s="147"/>
      <c r="U194" s="147"/>
      <c r="Z194" s="146"/>
      <c r="AA194" s="146"/>
    </row>
    <row r="195" spans="1:27" hidden="1">
      <c r="A195" s="177">
        <v>1444</v>
      </c>
      <c r="B195" s="492" t="s">
        <v>267</v>
      </c>
      <c r="C195" s="493"/>
      <c r="D195" s="496" t="s">
        <v>81</v>
      </c>
      <c r="E195" s="497"/>
      <c r="F195" s="176"/>
      <c r="G195" s="491" t="str">
        <f t="shared" si="2"/>
        <v>ŠTĚRBA Petr</v>
      </c>
      <c r="H195" s="491"/>
      <c r="I195" s="491"/>
      <c r="J195" s="491"/>
      <c r="K195" s="175" t="s">
        <v>201</v>
      </c>
      <c r="O195" s="146"/>
      <c r="P195" s="146"/>
      <c r="S195" s="148"/>
      <c r="T195" s="147"/>
      <c r="U195" s="147"/>
      <c r="Z195" s="146"/>
      <c r="AA195" s="146"/>
    </row>
    <row r="196" spans="1:27" hidden="1">
      <c r="A196" s="177">
        <v>5013</v>
      </c>
      <c r="B196" s="492" t="s">
        <v>266</v>
      </c>
      <c r="C196" s="493"/>
      <c r="D196" s="496" t="s">
        <v>88</v>
      </c>
      <c r="E196" s="497"/>
      <c r="F196" s="176"/>
      <c r="G196" s="491" t="str">
        <f t="shared" si="2"/>
        <v>TOMSA Karel</v>
      </c>
      <c r="H196" s="491"/>
      <c r="I196" s="491"/>
      <c r="J196" s="491"/>
      <c r="K196" s="175" t="s">
        <v>200</v>
      </c>
      <c r="O196" s="146"/>
      <c r="P196" s="146"/>
      <c r="S196" s="148"/>
      <c r="T196" s="147"/>
      <c r="U196" s="147"/>
      <c r="Z196" s="146"/>
      <c r="AA196" s="146"/>
    </row>
    <row r="197" spans="1:27" hidden="1">
      <c r="A197" s="177">
        <v>22252</v>
      </c>
      <c r="B197" s="492" t="s">
        <v>265</v>
      </c>
      <c r="C197" s="493"/>
      <c r="D197" s="496" t="s">
        <v>78</v>
      </c>
      <c r="E197" s="497"/>
      <c r="F197" s="176"/>
      <c r="G197" s="491" t="str">
        <f t="shared" si="2"/>
        <v>TOŽIČKA Martin</v>
      </c>
      <c r="H197" s="491"/>
      <c r="I197" s="491"/>
      <c r="J197" s="491"/>
      <c r="K197" s="175" t="s">
        <v>199</v>
      </c>
      <c r="O197" s="146"/>
      <c r="P197" s="146"/>
      <c r="S197" s="148"/>
      <c r="T197" s="147"/>
      <c r="U197" s="147"/>
      <c r="Z197" s="146"/>
      <c r="AA197" s="146"/>
    </row>
    <row r="198" spans="1:27" hidden="1">
      <c r="A198" s="177">
        <v>5778</v>
      </c>
      <c r="B198" s="492" t="s">
        <v>264</v>
      </c>
      <c r="C198" s="493"/>
      <c r="D198" s="496" t="s">
        <v>141</v>
      </c>
      <c r="E198" s="497"/>
      <c r="F198" s="176"/>
      <c r="G198" s="491" t="str">
        <f t="shared" si="2"/>
        <v>RADOSTOVÁ Jitka</v>
      </c>
      <c r="H198" s="491"/>
      <c r="I198" s="491"/>
      <c r="J198" s="491"/>
      <c r="K198" s="175" t="s">
        <v>198</v>
      </c>
      <c r="O198" s="146"/>
      <c r="P198" s="146"/>
      <c r="S198" s="148"/>
      <c r="T198" s="147"/>
      <c r="U198" s="147"/>
      <c r="Z198" s="146"/>
      <c r="AA198" s="146"/>
    </row>
    <row r="199" spans="1:27" hidden="1">
      <c r="A199" s="177"/>
      <c r="B199" s="492"/>
      <c r="C199" s="493"/>
      <c r="D199" s="496"/>
      <c r="E199" s="497"/>
      <c r="F199" s="176"/>
      <c r="G199" s="491" t="str">
        <f t="shared" si="2"/>
        <v xml:space="preserve"> </v>
      </c>
      <c r="H199" s="491"/>
      <c r="I199" s="491"/>
      <c r="J199" s="491"/>
      <c r="K199" s="175" t="s">
        <v>197</v>
      </c>
      <c r="O199" s="146"/>
      <c r="P199" s="146"/>
      <c r="S199" s="148"/>
      <c r="T199" s="147"/>
      <c r="U199" s="147"/>
      <c r="Z199" s="146"/>
      <c r="AA199" s="146"/>
    </row>
    <row r="200" spans="1:27" hidden="1">
      <c r="A200" s="174">
        <v>15542</v>
      </c>
      <c r="B200" s="494" t="s">
        <v>263</v>
      </c>
      <c r="C200" s="495"/>
      <c r="D200" s="510" t="s">
        <v>262</v>
      </c>
      <c r="E200" s="461"/>
      <c r="F200" s="150"/>
      <c r="G200" s="458" t="str">
        <f t="shared" si="2"/>
        <v>KELLNER Miloslav</v>
      </c>
      <c r="H200" s="458"/>
      <c r="I200" s="458"/>
      <c r="J200" s="458"/>
      <c r="K200" s="170" t="s">
        <v>261</v>
      </c>
      <c r="O200" s="146"/>
      <c r="P200" s="146"/>
      <c r="S200" s="148"/>
      <c r="T200" s="147"/>
      <c r="U200" s="147"/>
      <c r="Z200" s="146"/>
      <c r="AA200" s="146"/>
    </row>
    <row r="201" spans="1:27" hidden="1">
      <c r="A201" s="174">
        <v>20100</v>
      </c>
      <c r="B201" s="494" t="s">
        <v>260</v>
      </c>
      <c r="C201" s="495"/>
      <c r="D201" s="510" t="s">
        <v>259</v>
      </c>
      <c r="E201" s="461"/>
      <c r="F201" s="150"/>
      <c r="G201" s="458" t="str">
        <f t="shared" si="2"/>
        <v>VALENTOVÁ  Jana</v>
      </c>
      <c r="H201" s="458"/>
      <c r="I201" s="458"/>
      <c r="J201" s="458"/>
      <c r="K201" s="170" t="s">
        <v>205</v>
      </c>
      <c r="O201" s="146"/>
      <c r="P201" s="146"/>
      <c r="S201" s="148"/>
      <c r="T201" s="147"/>
      <c r="U201" s="147"/>
      <c r="Z201" s="146"/>
      <c r="AA201" s="146"/>
    </row>
    <row r="202" spans="1:27" hidden="1">
      <c r="A202" s="174">
        <v>15538</v>
      </c>
      <c r="B202" s="494" t="s">
        <v>258</v>
      </c>
      <c r="C202" s="495"/>
      <c r="D202" s="510" t="s">
        <v>257</v>
      </c>
      <c r="E202" s="461"/>
      <c r="F202" s="150"/>
      <c r="G202" s="458" t="str">
        <f t="shared" si="2"/>
        <v>KRAUSOVÁ Lenka</v>
      </c>
      <c r="H202" s="458"/>
      <c r="I202" s="458"/>
      <c r="J202" s="458"/>
      <c r="K202" s="170" t="s">
        <v>204</v>
      </c>
      <c r="O202" s="146"/>
      <c r="P202" s="146"/>
      <c r="S202" s="148"/>
      <c r="T202" s="147"/>
      <c r="U202" s="147"/>
      <c r="Z202" s="146"/>
      <c r="AA202" s="146"/>
    </row>
    <row r="203" spans="1:27" hidden="1">
      <c r="A203" s="174">
        <v>15539</v>
      </c>
      <c r="B203" s="494" t="s">
        <v>256</v>
      </c>
      <c r="C203" s="495"/>
      <c r="D203" s="510" t="s">
        <v>255</v>
      </c>
      <c r="E203" s="461"/>
      <c r="F203" s="150"/>
      <c r="G203" s="458" t="str">
        <f t="shared" ref="G203:G234" si="3">CONCATENATE(B203," ",D203)</f>
        <v>HOLEČEK Ladislav</v>
      </c>
      <c r="H203" s="458"/>
      <c r="I203" s="458"/>
      <c r="J203" s="458"/>
      <c r="K203" s="170" t="s">
        <v>203</v>
      </c>
      <c r="O203" s="146"/>
      <c r="P203" s="146"/>
      <c r="S203" s="148"/>
      <c r="T203" s="147"/>
      <c r="U203" s="147"/>
      <c r="Z203" s="146"/>
      <c r="AA203" s="146"/>
    </row>
    <row r="204" spans="1:27" hidden="1">
      <c r="A204" s="174">
        <v>15540</v>
      </c>
      <c r="B204" s="494" t="s">
        <v>254</v>
      </c>
      <c r="C204" s="495"/>
      <c r="D204" s="510" t="s">
        <v>253</v>
      </c>
      <c r="E204" s="461"/>
      <c r="F204" s="150"/>
      <c r="G204" s="458" t="str">
        <f t="shared" si="3"/>
        <v>FIALOVÁ Eliška</v>
      </c>
      <c r="H204" s="458"/>
      <c r="I204" s="458"/>
      <c r="J204" s="458"/>
      <c r="K204" s="170" t="s">
        <v>202</v>
      </c>
      <c r="O204" s="146"/>
      <c r="P204" s="146"/>
      <c r="S204" s="148"/>
      <c r="T204" s="147"/>
      <c r="U204" s="147"/>
      <c r="Z204" s="146"/>
      <c r="AA204" s="146"/>
    </row>
    <row r="205" spans="1:27" hidden="1">
      <c r="A205" s="174">
        <v>15530</v>
      </c>
      <c r="B205" s="494" t="s">
        <v>252</v>
      </c>
      <c r="C205" s="495"/>
      <c r="D205" s="510" t="s">
        <v>35</v>
      </c>
      <c r="E205" s="461"/>
      <c r="F205" s="150"/>
      <c r="G205" s="458" t="str">
        <f t="shared" si="3"/>
        <v>BÁRTL Jan</v>
      </c>
      <c r="H205" s="458"/>
      <c r="I205" s="458"/>
      <c r="J205" s="458"/>
      <c r="K205" s="170" t="s">
        <v>201</v>
      </c>
      <c r="O205" s="146"/>
      <c r="P205" s="146"/>
      <c r="S205" s="148"/>
      <c r="T205" s="147"/>
      <c r="U205" s="147"/>
      <c r="Z205" s="146"/>
      <c r="AA205" s="146"/>
    </row>
    <row r="206" spans="1:27" hidden="1">
      <c r="A206" s="174">
        <v>15533</v>
      </c>
      <c r="B206" s="494" t="s">
        <v>251</v>
      </c>
      <c r="C206" s="495"/>
      <c r="D206" s="510" t="s">
        <v>250</v>
      </c>
      <c r="E206" s="461"/>
      <c r="G206" s="458" t="str">
        <f t="shared" si="3"/>
        <v>ŠTEFANOVÁ  Věra</v>
      </c>
      <c r="H206" s="458"/>
      <c r="I206" s="458"/>
      <c r="J206" s="458"/>
      <c r="K206" s="170" t="s">
        <v>200</v>
      </c>
      <c r="O206" s="146"/>
      <c r="P206" s="146"/>
      <c r="S206" s="148"/>
      <c r="T206" s="147"/>
      <c r="U206" s="147"/>
      <c r="Z206" s="146"/>
      <c r="AA206" s="146"/>
    </row>
    <row r="207" spans="1:27" hidden="1">
      <c r="A207" s="174"/>
      <c r="B207" s="494"/>
      <c r="C207" s="495"/>
      <c r="D207" s="460"/>
      <c r="E207" s="461"/>
      <c r="F207" s="150"/>
      <c r="G207" s="458" t="str">
        <f t="shared" si="3"/>
        <v xml:space="preserve"> </v>
      </c>
      <c r="H207" s="458"/>
      <c r="I207" s="458"/>
      <c r="J207" s="458"/>
      <c r="K207" s="170" t="s">
        <v>199</v>
      </c>
      <c r="O207" s="146"/>
      <c r="P207" s="146"/>
      <c r="S207" s="148"/>
      <c r="T207" s="147"/>
      <c r="U207" s="147"/>
      <c r="Z207" s="146"/>
      <c r="AA207" s="146"/>
    </row>
    <row r="208" spans="1:27" hidden="1">
      <c r="A208" s="174"/>
      <c r="B208" s="494"/>
      <c r="C208" s="495"/>
      <c r="D208" s="460"/>
      <c r="E208" s="461"/>
      <c r="F208" s="150"/>
      <c r="G208" s="458" t="str">
        <f t="shared" si="3"/>
        <v xml:space="preserve"> </v>
      </c>
      <c r="H208" s="458"/>
      <c r="I208" s="458"/>
      <c r="J208" s="458"/>
      <c r="K208" s="170" t="s">
        <v>198</v>
      </c>
      <c r="O208" s="146"/>
      <c r="P208" s="146"/>
      <c r="S208" s="148"/>
      <c r="T208" s="147"/>
      <c r="U208" s="147"/>
      <c r="Z208" s="146"/>
      <c r="AA208" s="146"/>
    </row>
    <row r="209" spans="1:27" hidden="1">
      <c r="A209" s="174"/>
      <c r="B209" s="494"/>
      <c r="C209" s="495"/>
      <c r="D209" s="460"/>
      <c r="E209" s="461"/>
      <c r="F209" s="150"/>
      <c r="G209" s="458" t="str">
        <f t="shared" si="3"/>
        <v xml:space="preserve"> </v>
      </c>
      <c r="H209" s="458"/>
      <c r="I209" s="458"/>
      <c r="J209" s="458"/>
      <c r="K209" s="170" t="s">
        <v>197</v>
      </c>
      <c r="O209" s="146"/>
      <c r="P209" s="146"/>
      <c r="S209" s="148"/>
      <c r="T209" s="147"/>
      <c r="U209" s="147"/>
      <c r="Z209" s="146"/>
      <c r="AA209" s="146"/>
    </row>
    <row r="210" spans="1:27" hidden="1">
      <c r="A210" s="177">
        <v>5052</v>
      </c>
      <c r="B210" s="492" t="s">
        <v>249</v>
      </c>
      <c r="C210" s="493"/>
      <c r="D210" s="496" t="s">
        <v>248</v>
      </c>
      <c r="E210" s="497"/>
      <c r="F210" s="176"/>
      <c r="G210" s="459" t="str">
        <f t="shared" si="3"/>
        <v>HAMPL Vítěslav</v>
      </c>
      <c r="H210" s="459"/>
      <c r="I210" s="459"/>
      <c r="J210" s="459"/>
      <c r="K210" s="175" t="s">
        <v>247</v>
      </c>
      <c r="O210" s="146"/>
      <c r="P210" s="146"/>
      <c r="S210" s="148"/>
      <c r="T210" s="147"/>
      <c r="U210" s="147"/>
      <c r="Z210" s="146"/>
      <c r="AA210" s="146"/>
    </row>
    <row r="211" spans="1:27" hidden="1">
      <c r="A211" s="177">
        <v>1172</v>
      </c>
      <c r="B211" s="492" t="s">
        <v>246</v>
      </c>
      <c r="C211" s="493"/>
      <c r="D211" s="496" t="s">
        <v>81</v>
      </c>
      <c r="E211" s="497"/>
      <c r="F211" s="176"/>
      <c r="G211" s="459" t="str">
        <f t="shared" si="3"/>
        <v>VALTA Petr</v>
      </c>
      <c r="H211" s="459"/>
      <c r="I211" s="459"/>
      <c r="J211" s="459"/>
      <c r="K211" s="175" t="s">
        <v>205</v>
      </c>
      <c r="O211" s="146"/>
      <c r="P211" s="146"/>
      <c r="S211" s="148"/>
      <c r="T211" s="147"/>
      <c r="U211" s="147"/>
      <c r="Z211" s="146"/>
      <c r="AA211" s="146"/>
    </row>
    <row r="212" spans="1:27" hidden="1">
      <c r="A212" s="177">
        <v>4467</v>
      </c>
      <c r="B212" s="492" t="s">
        <v>245</v>
      </c>
      <c r="C212" s="493"/>
      <c r="D212" s="496" t="s">
        <v>85</v>
      </c>
      <c r="E212" s="497"/>
      <c r="F212" s="176"/>
      <c r="G212" s="459" t="str">
        <f t="shared" si="3"/>
        <v>ROUBAL Vojtěch</v>
      </c>
      <c r="H212" s="459"/>
      <c r="I212" s="459"/>
      <c r="J212" s="459"/>
      <c r="K212" s="175" t="s">
        <v>204</v>
      </c>
      <c r="O212" s="146"/>
      <c r="P212" s="146"/>
      <c r="S212" s="148"/>
      <c r="T212" s="147"/>
      <c r="U212" s="147"/>
      <c r="Z212" s="146"/>
      <c r="AA212" s="146"/>
    </row>
    <row r="213" spans="1:27" hidden="1">
      <c r="A213" s="177">
        <v>1163</v>
      </c>
      <c r="B213" s="492" t="s">
        <v>244</v>
      </c>
      <c r="C213" s="493"/>
      <c r="D213" s="496" t="s">
        <v>90</v>
      </c>
      <c r="E213" s="497"/>
      <c r="F213" s="176"/>
      <c r="G213" s="459" t="str">
        <f t="shared" si="3"/>
        <v>PUDIL František</v>
      </c>
      <c r="H213" s="459"/>
      <c r="I213" s="459"/>
      <c r="J213" s="459"/>
      <c r="K213" s="175" t="s">
        <v>203</v>
      </c>
      <c r="O213" s="146"/>
      <c r="P213" s="146"/>
      <c r="S213" s="148"/>
      <c r="T213" s="147"/>
      <c r="U213" s="147"/>
      <c r="Z213" s="146"/>
      <c r="AA213" s="146"/>
    </row>
    <row r="214" spans="1:27" hidden="1">
      <c r="A214" s="177">
        <v>1404</v>
      </c>
      <c r="B214" s="492" t="s">
        <v>243</v>
      </c>
      <c r="C214" s="493"/>
      <c r="D214" s="496" t="s">
        <v>242</v>
      </c>
      <c r="E214" s="497"/>
      <c r="F214" s="176"/>
      <c r="G214" s="459" t="str">
        <f t="shared" si="3"/>
        <v>POKORNÝ Josef</v>
      </c>
      <c r="H214" s="459"/>
      <c r="I214" s="459"/>
      <c r="J214" s="459"/>
      <c r="K214" s="175" t="s">
        <v>202</v>
      </c>
      <c r="O214" s="146"/>
      <c r="P214" s="146"/>
      <c r="S214" s="148"/>
      <c r="T214" s="147"/>
      <c r="U214" s="147"/>
      <c r="Z214" s="146"/>
      <c r="AA214" s="146"/>
    </row>
    <row r="215" spans="1:27" hidden="1">
      <c r="A215" s="177">
        <v>1152</v>
      </c>
      <c r="B215" s="492" t="s">
        <v>241</v>
      </c>
      <c r="C215" s="493"/>
      <c r="D215" s="496" t="s">
        <v>43</v>
      </c>
      <c r="E215" s="497"/>
      <c r="F215" s="176"/>
      <c r="G215" s="459" t="str">
        <f t="shared" si="3"/>
        <v>HOFMAN Jiří</v>
      </c>
      <c r="H215" s="459"/>
      <c r="I215" s="459"/>
      <c r="J215" s="459"/>
      <c r="K215" s="175" t="s">
        <v>201</v>
      </c>
      <c r="O215" s="146"/>
      <c r="P215" s="146"/>
      <c r="S215" s="148"/>
      <c r="T215" s="147"/>
      <c r="U215" s="147"/>
      <c r="Z215" s="146"/>
      <c r="AA215" s="146"/>
    </row>
    <row r="216" spans="1:27" hidden="1">
      <c r="A216" s="177">
        <v>5163</v>
      </c>
      <c r="B216" s="498" t="s">
        <v>240</v>
      </c>
      <c r="C216" s="499"/>
      <c r="D216" s="596" t="s">
        <v>78</v>
      </c>
      <c r="E216" s="597"/>
      <c r="F216" s="176"/>
      <c r="G216" s="459" t="str">
        <f t="shared" si="3"/>
        <v>PODHOLA Martin</v>
      </c>
      <c r="H216" s="459"/>
      <c r="I216" s="459"/>
      <c r="J216" s="459"/>
      <c r="K216" s="175" t="s">
        <v>200</v>
      </c>
      <c r="O216" s="146"/>
      <c r="P216" s="146"/>
      <c r="S216" s="148"/>
      <c r="T216" s="147"/>
      <c r="U216" s="147"/>
      <c r="Z216" s="146"/>
      <c r="AA216" s="146"/>
    </row>
    <row r="217" spans="1:27" hidden="1">
      <c r="A217" s="177"/>
      <c r="B217" s="492"/>
      <c r="C217" s="493"/>
      <c r="D217" s="496"/>
      <c r="E217" s="497"/>
      <c r="F217" s="176"/>
      <c r="G217" s="459" t="str">
        <f t="shared" si="3"/>
        <v xml:space="preserve"> </v>
      </c>
      <c r="H217" s="459"/>
      <c r="I217" s="459"/>
      <c r="J217" s="459"/>
      <c r="K217" s="175" t="s">
        <v>199</v>
      </c>
      <c r="O217" s="146"/>
      <c r="P217" s="146"/>
      <c r="S217" s="148"/>
      <c r="T217" s="147"/>
      <c r="U217" s="147"/>
      <c r="Z217" s="146"/>
      <c r="AA217" s="146"/>
    </row>
    <row r="218" spans="1:27" hidden="1">
      <c r="A218" s="177"/>
      <c r="B218" s="492"/>
      <c r="C218" s="493"/>
      <c r="D218" s="496"/>
      <c r="E218" s="497"/>
      <c r="F218" s="176"/>
      <c r="G218" s="459" t="str">
        <f t="shared" si="3"/>
        <v xml:space="preserve"> </v>
      </c>
      <c r="H218" s="459"/>
      <c r="I218" s="459"/>
      <c r="J218" s="459"/>
      <c r="K218" s="175" t="s">
        <v>198</v>
      </c>
      <c r="O218" s="146"/>
      <c r="P218" s="146"/>
      <c r="S218" s="148"/>
      <c r="T218" s="147"/>
      <c r="U218" s="147"/>
      <c r="Z218" s="146"/>
      <c r="AA218" s="146"/>
    </row>
    <row r="219" spans="1:27" hidden="1">
      <c r="A219" s="177"/>
      <c r="B219" s="492"/>
      <c r="C219" s="493"/>
      <c r="D219" s="496"/>
      <c r="E219" s="497"/>
      <c r="F219" s="176"/>
      <c r="G219" s="459" t="str">
        <f t="shared" si="3"/>
        <v xml:space="preserve"> </v>
      </c>
      <c r="H219" s="459"/>
      <c r="I219" s="459"/>
      <c r="J219" s="459"/>
      <c r="K219" s="175" t="s">
        <v>197</v>
      </c>
      <c r="O219" s="146"/>
      <c r="P219" s="146"/>
      <c r="S219" s="148"/>
      <c r="T219" s="147"/>
      <c r="U219" s="147"/>
      <c r="Z219" s="146"/>
      <c r="AA219" s="146"/>
    </row>
    <row r="220" spans="1:27" hidden="1">
      <c r="A220" s="174">
        <v>23351</v>
      </c>
      <c r="B220" s="494" t="s">
        <v>239</v>
      </c>
      <c r="C220" s="495"/>
      <c r="D220" s="510" t="s">
        <v>39</v>
      </c>
      <c r="E220" s="461"/>
      <c r="F220" s="150"/>
      <c r="G220" s="458" t="str">
        <f t="shared" si="3"/>
        <v>BOHÁČ Zdeněk</v>
      </c>
      <c r="H220" s="458"/>
      <c r="I220" s="458"/>
      <c r="J220" s="458"/>
      <c r="K220" s="170" t="s">
        <v>238</v>
      </c>
      <c r="O220" s="146"/>
      <c r="P220" s="146"/>
      <c r="S220" s="148"/>
      <c r="T220" s="147"/>
      <c r="U220" s="147"/>
      <c r="Z220" s="146"/>
      <c r="AA220" s="146"/>
    </row>
    <row r="221" spans="1:27" hidden="1">
      <c r="A221" s="174">
        <v>926</v>
      </c>
      <c r="B221" s="494" t="s">
        <v>237</v>
      </c>
      <c r="C221" s="495"/>
      <c r="D221" s="510" t="s">
        <v>236</v>
      </c>
      <c r="E221" s="461"/>
      <c r="F221" s="150"/>
      <c r="G221" s="458" t="str">
        <f t="shared" si="3"/>
        <v>BERNÁTEK Bedřich</v>
      </c>
      <c r="H221" s="458"/>
      <c r="I221" s="458"/>
      <c r="J221" s="458"/>
      <c r="K221" s="170" t="s">
        <v>205</v>
      </c>
      <c r="O221" s="146"/>
      <c r="P221" s="146"/>
      <c r="S221" s="148"/>
      <c r="T221" s="147"/>
      <c r="U221" s="147"/>
      <c r="Z221" s="146"/>
      <c r="AA221" s="146"/>
    </row>
    <row r="222" spans="1:27" hidden="1">
      <c r="A222" s="174">
        <v>25584</v>
      </c>
      <c r="B222" s="494" t="s">
        <v>235</v>
      </c>
      <c r="C222" s="495"/>
      <c r="D222" s="510" t="s">
        <v>35</v>
      </c>
      <c r="E222" s="461"/>
      <c r="F222" s="150"/>
      <c r="G222" s="458" t="str">
        <f t="shared" si="3"/>
        <v>POZNER Jan</v>
      </c>
      <c r="H222" s="458"/>
      <c r="I222" s="458"/>
      <c r="J222" s="458"/>
      <c r="K222" s="170" t="s">
        <v>204</v>
      </c>
      <c r="O222" s="146"/>
      <c r="P222" s="146"/>
      <c r="S222" s="148"/>
      <c r="T222" s="147"/>
      <c r="U222" s="147"/>
      <c r="Z222" s="146"/>
      <c r="AA222" s="146"/>
    </row>
    <row r="223" spans="1:27" hidden="1">
      <c r="A223" s="174">
        <v>24644</v>
      </c>
      <c r="B223" s="494" t="s">
        <v>234</v>
      </c>
      <c r="C223" s="495"/>
      <c r="D223" s="510" t="s">
        <v>233</v>
      </c>
      <c r="E223" s="461"/>
      <c r="F223" s="150"/>
      <c r="G223" s="458" t="str">
        <f t="shared" si="3"/>
        <v>SEKERÁK Richard</v>
      </c>
      <c r="H223" s="458"/>
      <c r="I223" s="458"/>
      <c r="J223" s="458"/>
      <c r="K223" s="170" t="s">
        <v>203</v>
      </c>
      <c r="O223" s="146"/>
      <c r="P223" s="146"/>
      <c r="S223" s="148"/>
      <c r="T223" s="147"/>
      <c r="U223" s="147"/>
      <c r="Z223" s="146"/>
      <c r="AA223" s="146"/>
    </row>
    <row r="224" spans="1:27" hidden="1">
      <c r="A224" s="174">
        <v>17154</v>
      </c>
      <c r="B224" s="494" t="s">
        <v>232</v>
      </c>
      <c r="C224" s="495"/>
      <c r="D224" s="510" t="s">
        <v>27</v>
      </c>
      <c r="E224" s="461"/>
      <c r="F224" s="150"/>
      <c r="G224" s="458" t="str">
        <f t="shared" si="3"/>
        <v>ŠOSTÝ Miroslav</v>
      </c>
      <c r="H224" s="458"/>
      <c r="I224" s="458"/>
      <c r="J224" s="458"/>
      <c r="K224" s="170" t="s">
        <v>202</v>
      </c>
      <c r="O224" s="146"/>
      <c r="P224" s="146"/>
      <c r="S224" s="148"/>
      <c r="T224" s="147"/>
      <c r="U224" s="147"/>
      <c r="Z224" s="146"/>
      <c r="AA224" s="146"/>
    </row>
    <row r="225" spans="1:27" hidden="1">
      <c r="A225" s="174">
        <v>932</v>
      </c>
      <c r="B225" s="494" t="s">
        <v>231</v>
      </c>
      <c r="C225" s="495"/>
      <c r="D225" s="510" t="s">
        <v>43</v>
      </c>
      <c r="E225" s="461"/>
      <c r="F225" s="150"/>
      <c r="G225" s="458" t="str">
        <f t="shared" si="3"/>
        <v>CHRDLE Jiří</v>
      </c>
      <c r="H225" s="458"/>
      <c r="I225" s="458"/>
      <c r="J225" s="458"/>
      <c r="K225" s="170" t="s">
        <v>201</v>
      </c>
      <c r="O225" s="146"/>
      <c r="P225" s="146"/>
      <c r="S225" s="148"/>
      <c r="T225" s="147"/>
      <c r="U225" s="147"/>
      <c r="Z225" s="146"/>
      <c r="AA225" s="146"/>
    </row>
    <row r="226" spans="1:27" hidden="1">
      <c r="A226" s="174">
        <v>23581</v>
      </c>
      <c r="B226" s="494" t="s">
        <v>230</v>
      </c>
      <c r="C226" s="495"/>
      <c r="D226" s="460" t="s">
        <v>229</v>
      </c>
      <c r="E226" s="461"/>
      <c r="F226" s="150"/>
      <c r="G226" s="458" t="str">
        <f t="shared" si="3"/>
        <v>DVOŘÁK Vladimír</v>
      </c>
      <c r="H226" s="458"/>
      <c r="I226" s="458"/>
      <c r="J226" s="458"/>
      <c r="K226" s="170" t="s">
        <v>200</v>
      </c>
      <c r="O226" s="146"/>
      <c r="P226" s="146"/>
      <c r="S226" s="148"/>
      <c r="T226" s="147"/>
      <c r="U226" s="147"/>
      <c r="Z226" s="146"/>
      <c r="AA226" s="146"/>
    </row>
    <row r="227" spans="1:27" hidden="1">
      <c r="A227" s="174">
        <v>25585</v>
      </c>
      <c r="B227" s="494" t="s">
        <v>228</v>
      </c>
      <c r="C227" s="495"/>
      <c r="D227" s="460" t="s">
        <v>227</v>
      </c>
      <c r="E227" s="461"/>
      <c r="F227" s="150"/>
      <c r="G227" s="458" t="str">
        <f t="shared" si="3"/>
        <v>ŠEPIČ Michael</v>
      </c>
      <c r="H227" s="458"/>
      <c r="I227" s="458"/>
      <c r="J227" s="458"/>
      <c r="K227" s="170" t="s">
        <v>199</v>
      </c>
      <c r="O227" s="146"/>
      <c r="P227" s="146"/>
      <c r="S227" s="148"/>
      <c r="T227" s="147"/>
      <c r="U227" s="147"/>
      <c r="Z227" s="146"/>
      <c r="AA227" s="146"/>
    </row>
    <row r="228" spans="1:27" hidden="1">
      <c r="A228" s="174"/>
      <c r="B228" s="508"/>
      <c r="C228" s="509"/>
      <c r="D228" s="594"/>
      <c r="E228" s="595"/>
      <c r="F228" s="150"/>
      <c r="G228" s="459" t="str">
        <f t="shared" si="3"/>
        <v xml:space="preserve"> </v>
      </c>
      <c r="H228" s="459"/>
      <c r="I228" s="459"/>
      <c r="J228" s="459"/>
      <c r="K228" s="170" t="s">
        <v>198</v>
      </c>
      <c r="O228" s="146"/>
      <c r="P228" s="146"/>
      <c r="S228" s="148"/>
      <c r="T228" s="147"/>
      <c r="U228" s="147"/>
      <c r="Z228" s="146"/>
      <c r="AA228" s="146"/>
    </row>
    <row r="229" spans="1:27" hidden="1">
      <c r="A229" s="174"/>
      <c r="B229" s="508"/>
      <c r="C229" s="509"/>
      <c r="D229" s="594"/>
      <c r="E229" s="595"/>
      <c r="F229" s="150"/>
      <c r="G229" s="459" t="str">
        <f t="shared" si="3"/>
        <v xml:space="preserve"> </v>
      </c>
      <c r="H229" s="459"/>
      <c r="I229" s="459"/>
      <c r="J229" s="459"/>
      <c r="K229" s="170" t="s">
        <v>197</v>
      </c>
      <c r="O229" s="146"/>
      <c r="P229" s="146"/>
      <c r="S229" s="148"/>
      <c r="T229" s="147"/>
      <c r="U229" s="147"/>
      <c r="Z229" s="146"/>
      <c r="AA229" s="146"/>
    </row>
    <row r="230" spans="1:27" hidden="1">
      <c r="A230" s="177">
        <v>2707</v>
      </c>
      <c r="B230" s="492" t="s">
        <v>226</v>
      </c>
      <c r="C230" s="493"/>
      <c r="D230" s="496" t="s">
        <v>24</v>
      </c>
      <c r="E230" s="497"/>
      <c r="F230" s="176"/>
      <c r="G230" s="459" t="str">
        <f t="shared" si="3"/>
        <v>BERANOVÁ Jiřina</v>
      </c>
      <c r="H230" s="459"/>
      <c r="I230" s="459"/>
      <c r="J230" s="459"/>
      <c r="K230" s="175" t="s">
        <v>225</v>
      </c>
      <c r="O230" s="146"/>
      <c r="P230" s="146"/>
      <c r="S230" s="148"/>
      <c r="T230" s="147"/>
      <c r="U230" s="147"/>
      <c r="Z230" s="146"/>
      <c r="AA230" s="146"/>
    </row>
    <row r="231" spans="1:27" hidden="1">
      <c r="A231" s="177">
        <v>19345</v>
      </c>
      <c r="B231" s="492" t="s">
        <v>224</v>
      </c>
      <c r="C231" s="493"/>
      <c r="D231" s="496" t="s">
        <v>28</v>
      </c>
      <c r="E231" s="497"/>
      <c r="F231" s="176"/>
      <c r="G231" s="459" t="str">
        <f t="shared" si="3"/>
        <v>CHLUMSKÝ Vlastimil</v>
      </c>
      <c r="H231" s="459"/>
      <c r="I231" s="459"/>
      <c r="J231" s="459"/>
      <c r="K231" s="175" t="s">
        <v>205</v>
      </c>
      <c r="O231" s="146"/>
      <c r="P231" s="146"/>
      <c r="S231" s="148"/>
      <c r="T231" s="147"/>
      <c r="U231" s="147"/>
      <c r="Z231" s="146"/>
      <c r="AA231" s="146"/>
    </row>
    <row r="232" spans="1:27" hidden="1">
      <c r="A232" s="177">
        <v>10871</v>
      </c>
      <c r="B232" s="492" t="s">
        <v>223</v>
      </c>
      <c r="C232" s="493"/>
      <c r="D232" s="496" t="s">
        <v>44</v>
      </c>
      <c r="E232" s="497"/>
      <c r="F232" s="176"/>
      <c r="G232" s="459" t="str">
        <f t="shared" si="3"/>
        <v>MUSIL Bohumír</v>
      </c>
      <c r="H232" s="459"/>
      <c r="I232" s="459"/>
      <c r="J232" s="459"/>
      <c r="K232" s="175" t="s">
        <v>204</v>
      </c>
      <c r="O232" s="146"/>
      <c r="P232" s="146"/>
      <c r="S232" s="148"/>
      <c r="T232" s="147"/>
      <c r="U232" s="147"/>
      <c r="Z232" s="146"/>
      <c r="AA232" s="146"/>
    </row>
    <row r="233" spans="1:27" hidden="1">
      <c r="A233" s="177">
        <v>2725</v>
      </c>
      <c r="B233" s="492" t="s">
        <v>222</v>
      </c>
      <c r="C233" s="493"/>
      <c r="D233" s="496" t="s">
        <v>40</v>
      </c>
      <c r="E233" s="497"/>
      <c r="F233" s="176"/>
      <c r="G233" s="459" t="str">
        <f t="shared" si="3"/>
        <v>PERMAN Milan</v>
      </c>
      <c r="H233" s="459"/>
      <c r="I233" s="459"/>
      <c r="J233" s="459"/>
      <c r="K233" s="175" t="s">
        <v>203</v>
      </c>
      <c r="O233" s="146"/>
      <c r="P233" s="146"/>
      <c r="S233" s="148"/>
      <c r="T233" s="147"/>
      <c r="U233" s="147"/>
      <c r="Z233" s="146"/>
      <c r="AA233" s="146"/>
    </row>
    <row r="234" spans="1:27" hidden="1">
      <c r="A234" s="177">
        <v>2705</v>
      </c>
      <c r="B234" s="492" t="s">
        <v>221</v>
      </c>
      <c r="C234" s="493"/>
      <c r="D234" s="496" t="s">
        <v>220</v>
      </c>
      <c r="E234" s="497"/>
      <c r="F234" s="176"/>
      <c r="G234" s="459" t="str">
        <f t="shared" si="3"/>
        <v>ŠVINDLOVÁ Stanislava</v>
      </c>
      <c r="H234" s="459"/>
      <c r="I234" s="459"/>
      <c r="J234" s="459"/>
      <c r="K234" s="175" t="s">
        <v>202</v>
      </c>
      <c r="O234" s="146"/>
      <c r="P234" s="146"/>
      <c r="S234" s="148"/>
      <c r="T234" s="147"/>
      <c r="U234" s="147"/>
      <c r="Z234" s="146"/>
      <c r="AA234" s="146"/>
    </row>
    <row r="235" spans="1:27" hidden="1">
      <c r="A235" s="177">
        <v>853</v>
      </c>
      <c r="B235" s="492" t="s">
        <v>219</v>
      </c>
      <c r="C235" s="493"/>
      <c r="D235" s="496" t="s">
        <v>90</v>
      </c>
      <c r="E235" s="497"/>
      <c r="F235" s="176"/>
      <c r="G235" s="459" t="str">
        <f t="shared" ref="G235:G265" si="4">CONCATENATE(B235," ",D235)</f>
        <v>VONDRÁČEK František</v>
      </c>
      <c r="H235" s="459"/>
      <c r="I235" s="459"/>
      <c r="J235" s="459"/>
      <c r="K235" s="175" t="s">
        <v>201</v>
      </c>
      <c r="O235" s="146"/>
      <c r="P235" s="146"/>
      <c r="S235" s="148"/>
      <c r="T235" s="147"/>
      <c r="U235" s="147"/>
      <c r="Z235" s="146"/>
      <c r="AA235" s="146"/>
    </row>
    <row r="236" spans="1:27" hidden="1">
      <c r="A236" s="178">
        <v>23635</v>
      </c>
      <c r="B236" s="492" t="s">
        <v>218</v>
      </c>
      <c r="C236" s="493"/>
      <c r="D236" s="496" t="s">
        <v>32</v>
      </c>
      <c r="E236" s="497"/>
      <c r="F236" s="176"/>
      <c r="G236" s="459" t="str">
        <f t="shared" si="4"/>
        <v>LÉBL Zbyněk</v>
      </c>
      <c r="H236" s="459"/>
      <c r="I236" s="459"/>
      <c r="J236" s="459"/>
      <c r="K236" s="175" t="s">
        <v>200</v>
      </c>
      <c r="O236" s="146"/>
      <c r="P236" s="146"/>
      <c r="S236" s="148"/>
      <c r="T236" s="147"/>
      <c r="U236" s="147"/>
      <c r="Z236" s="146"/>
      <c r="AA236" s="146"/>
    </row>
    <row r="237" spans="1:27" hidden="1">
      <c r="A237" s="177">
        <v>23693</v>
      </c>
      <c r="B237" s="492" t="s">
        <v>217</v>
      </c>
      <c r="C237" s="493"/>
      <c r="D237" s="496" t="s">
        <v>36</v>
      </c>
      <c r="E237" s="497"/>
      <c r="F237" s="176"/>
      <c r="G237" s="459" t="str">
        <f t="shared" si="4"/>
        <v>ZAHRÁDKA Jaroslav</v>
      </c>
      <c r="H237" s="459"/>
      <c r="I237" s="459"/>
      <c r="J237" s="459"/>
      <c r="K237" s="175" t="s">
        <v>199</v>
      </c>
      <c r="O237" s="146"/>
      <c r="P237" s="146"/>
      <c r="S237" s="148"/>
      <c r="T237" s="147"/>
      <c r="U237" s="147"/>
      <c r="Z237" s="146"/>
      <c r="AA237" s="146"/>
    </row>
    <row r="238" spans="1:27" hidden="1">
      <c r="A238" s="177">
        <v>25453</v>
      </c>
      <c r="B238" s="492" t="s">
        <v>216</v>
      </c>
      <c r="C238" s="493"/>
      <c r="D238" s="496" t="s">
        <v>111</v>
      </c>
      <c r="E238" s="497"/>
      <c r="F238" s="176"/>
      <c r="G238" s="459" t="str">
        <f t="shared" si="4"/>
        <v>EŠTÓK Tomáš</v>
      </c>
      <c r="H238" s="459"/>
      <c r="I238" s="459"/>
      <c r="J238" s="459"/>
      <c r="K238" s="175" t="s">
        <v>198</v>
      </c>
      <c r="O238" s="146"/>
      <c r="P238" s="146"/>
      <c r="S238" s="148"/>
      <c r="T238" s="147"/>
      <c r="U238" s="147"/>
      <c r="Z238" s="146"/>
      <c r="AA238" s="146"/>
    </row>
    <row r="239" spans="1:27" hidden="1">
      <c r="A239" s="177"/>
      <c r="B239" s="492"/>
      <c r="C239" s="493"/>
      <c r="D239" s="496"/>
      <c r="E239" s="497"/>
      <c r="F239" s="176"/>
      <c r="G239" s="459" t="str">
        <f t="shared" si="4"/>
        <v xml:space="preserve"> </v>
      </c>
      <c r="H239" s="459"/>
      <c r="I239" s="459"/>
      <c r="J239" s="459"/>
      <c r="K239" s="175" t="s">
        <v>197</v>
      </c>
      <c r="O239" s="146"/>
      <c r="P239" s="146"/>
      <c r="S239" s="148"/>
      <c r="T239" s="147"/>
      <c r="U239" s="147"/>
      <c r="Z239" s="146"/>
      <c r="AA239" s="146"/>
    </row>
    <row r="240" spans="1:27" hidden="1">
      <c r="A240" s="174">
        <v>20405</v>
      </c>
      <c r="B240" s="494" t="s">
        <v>215</v>
      </c>
      <c r="C240" s="495"/>
      <c r="D240" s="460" t="s">
        <v>121</v>
      </c>
      <c r="E240" s="461"/>
      <c r="F240" s="150"/>
      <c r="G240" s="458" t="str">
        <f t="shared" si="4"/>
        <v>JETMAR Jakub</v>
      </c>
      <c r="H240" s="458"/>
      <c r="I240" s="458"/>
      <c r="J240" s="458"/>
      <c r="K240" s="170" t="s">
        <v>214</v>
      </c>
      <c r="O240" s="146"/>
      <c r="P240" s="146"/>
      <c r="S240" s="148"/>
      <c r="T240" s="147"/>
      <c r="U240" s="147"/>
      <c r="Z240" s="146"/>
      <c r="AA240" s="146"/>
    </row>
    <row r="241" spans="1:27" hidden="1">
      <c r="A241" s="174">
        <v>20150</v>
      </c>
      <c r="B241" s="494" t="s">
        <v>213</v>
      </c>
      <c r="C241" s="495"/>
      <c r="D241" s="460" t="s">
        <v>114</v>
      </c>
      <c r="E241" s="461"/>
      <c r="F241" s="150"/>
      <c r="G241" s="458" t="str">
        <f t="shared" si="4"/>
        <v>HLAVATÁ Lucie</v>
      </c>
      <c r="H241" s="458"/>
      <c r="I241" s="458"/>
      <c r="J241" s="458"/>
      <c r="K241" s="170" t="s">
        <v>205</v>
      </c>
      <c r="O241" s="146"/>
      <c r="P241" s="146"/>
      <c r="S241" s="148"/>
      <c r="T241" s="147"/>
      <c r="U241" s="147"/>
      <c r="Z241" s="146"/>
      <c r="AA241" s="146"/>
    </row>
    <row r="242" spans="1:27" hidden="1">
      <c r="A242" s="174">
        <v>20149</v>
      </c>
      <c r="B242" s="494" t="s">
        <v>212</v>
      </c>
      <c r="C242" s="495"/>
      <c r="D242" s="460" t="s">
        <v>85</v>
      </c>
      <c r="E242" s="461"/>
      <c r="F242" s="150"/>
      <c r="G242" s="458" t="str">
        <f t="shared" si="4"/>
        <v>KOSTELECKÝ Vojtěch</v>
      </c>
      <c r="H242" s="458"/>
      <c r="I242" s="458"/>
      <c r="J242" s="458"/>
      <c r="K242" s="170" t="s">
        <v>204</v>
      </c>
      <c r="O242" s="146"/>
      <c r="P242" s="146"/>
      <c r="S242" s="148"/>
      <c r="T242" s="147"/>
      <c r="U242" s="147"/>
      <c r="Z242" s="146"/>
      <c r="AA242" s="146"/>
    </row>
    <row r="243" spans="1:27" hidden="1">
      <c r="A243" s="174">
        <v>20145</v>
      </c>
      <c r="B243" s="494" t="s">
        <v>211</v>
      </c>
      <c r="C243" s="495"/>
      <c r="D243" s="460" t="s">
        <v>78</v>
      </c>
      <c r="E243" s="461"/>
      <c r="F243" s="150"/>
      <c r="G243" s="458" t="str">
        <f t="shared" si="4"/>
        <v>KOZDERA Martin</v>
      </c>
      <c r="H243" s="458"/>
      <c r="I243" s="458"/>
      <c r="J243" s="458"/>
      <c r="K243" s="170" t="s">
        <v>203</v>
      </c>
      <c r="O243" s="146"/>
      <c r="P243" s="146"/>
      <c r="S243" s="148"/>
      <c r="T243" s="147"/>
      <c r="U243" s="147"/>
      <c r="Z243" s="146"/>
      <c r="AA243" s="146"/>
    </row>
    <row r="244" spans="1:27" hidden="1">
      <c r="A244" s="174">
        <v>20144</v>
      </c>
      <c r="B244" s="494" t="s">
        <v>210</v>
      </c>
      <c r="C244" s="495"/>
      <c r="D244" s="460" t="s">
        <v>111</v>
      </c>
      <c r="E244" s="461"/>
      <c r="F244" s="150"/>
      <c r="G244" s="458" t="str">
        <f t="shared" si="4"/>
        <v>KUDWEIS Tomáš</v>
      </c>
      <c r="H244" s="458"/>
      <c r="I244" s="458"/>
      <c r="J244" s="458"/>
      <c r="K244" s="170" t="s">
        <v>202</v>
      </c>
      <c r="O244" s="146"/>
      <c r="P244" s="146"/>
      <c r="S244" s="148"/>
      <c r="T244" s="147"/>
      <c r="U244" s="147"/>
      <c r="Z244" s="146"/>
      <c r="AA244" s="146"/>
    </row>
    <row r="245" spans="1:27" hidden="1">
      <c r="A245" s="174">
        <v>20148</v>
      </c>
      <c r="B245" s="494" t="s">
        <v>209</v>
      </c>
      <c r="C245" s="495"/>
      <c r="D245" s="460" t="s">
        <v>81</v>
      </c>
      <c r="E245" s="461"/>
      <c r="F245" s="150"/>
      <c r="G245" s="458" t="str">
        <f t="shared" si="4"/>
        <v>PEŘINA Petr</v>
      </c>
      <c r="H245" s="458"/>
      <c r="I245" s="458"/>
      <c r="J245" s="458"/>
      <c r="K245" s="170" t="s">
        <v>201</v>
      </c>
      <c r="O245" s="146"/>
      <c r="P245" s="146"/>
      <c r="S245" s="148"/>
      <c r="T245" s="147"/>
      <c r="U245" s="147"/>
      <c r="Z245" s="146"/>
      <c r="AA245" s="146"/>
    </row>
    <row r="246" spans="1:27" hidden="1">
      <c r="A246" s="174">
        <v>20143</v>
      </c>
      <c r="B246" s="494" t="s">
        <v>208</v>
      </c>
      <c r="C246" s="495"/>
      <c r="D246" s="460" t="s">
        <v>107</v>
      </c>
      <c r="E246" s="461"/>
      <c r="F246" s="150"/>
      <c r="G246" s="458" t="str">
        <f t="shared" si="4"/>
        <v>SEDLÁK Marek</v>
      </c>
      <c r="H246" s="458"/>
      <c r="I246" s="458"/>
      <c r="J246" s="458"/>
      <c r="K246" s="170" t="s">
        <v>200</v>
      </c>
      <c r="O246" s="146"/>
      <c r="P246" s="146"/>
      <c r="S246" s="148"/>
      <c r="T246" s="147"/>
      <c r="U246" s="147"/>
      <c r="Z246" s="146"/>
      <c r="AA246" s="146"/>
    </row>
    <row r="247" spans="1:27" hidden="1">
      <c r="A247" s="174">
        <v>20146</v>
      </c>
      <c r="B247" s="494" t="s">
        <v>207</v>
      </c>
      <c r="C247" s="495"/>
      <c r="D247" s="460" t="s">
        <v>103</v>
      </c>
      <c r="E247" s="461"/>
      <c r="F247" s="150"/>
      <c r="G247" s="458" t="str">
        <f t="shared" si="4"/>
        <v>ŠIMŮNEK Radovan</v>
      </c>
      <c r="H247" s="458"/>
      <c r="I247" s="458"/>
      <c r="J247" s="458"/>
      <c r="K247" s="170" t="s">
        <v>199</v>
      </c>
      <c r="O247" s="146"/>
      <c r="P247" s="146"/>
      <c r="S247" s="148"/>
      <c r="T247" s="147"/>
      <c r="U247" s="147"/>
      <c r="Z247" s="146"/>
      <c r="AA247" s="146"/>
    </row>
    <row r="248" spans="1:27" hidden="1">
      <c r="A248" s="174"/>
      <c r="B248" s="494"/>
      <c r="C248" s="495"/>
      <c r="D248" s="460"/>
      <c r="E248" s="461"/>
      <c r="F248" s="150"/>
      <c r="G248" s="458" t="str">
        <f t="shared" si="4"/>
        <v xml:space="preserve"> </v>
      </c>
      <c r="H248" s="458"/>
      <c r="I248" s="458"/>
      <c r="J248" s="458"/>
      <c r="K248" s="170" t="s">
        <v>198</v>
      </c>
      <c r="O248" s="146"/>
      <c r="P248" s="146"/>
      <c r="S248" s="148"/>
      <c r="T248" s="147"/>
      <c r="U248" s="147"/>
      <c r="Z248" s="146"/>
      <c r="AA248" s="146"/>
    </row>
    <row r="249" spans="1:27" hidden="1">
      <c r="A249" s="174"/>
      <c r="B249" s="494"/>
      <c r="C249" s="495"/>
      <c r="D249" s="460"/>
      <c r="E249" s="461"/>
      <c r="F249" s="150"/>
      <c r="G249" s="458" t="str">
        <f t="shared" si="4"/>
        <v xml:space="preserve"> </v>
      </c>
      <c r="H249" s="458"/>
      <c r="I249" s="458"/>
      <c r="J249" s="458"/>
      <c r="K249" s="170" t="s">
        <v>197</v>
      </c>
      <c r="O249" s="146"/>
      <c r="P249" s="146"/>
      <c r="S249" s="148"/>
      <c r="T249" s="147"/>
      <c r="U249" s="147"/>
      <c r="Z249" s="146"/>
      <c r="AA249" s="146"/>
    </row>
    <row r="250" spans="1:27" hidden="1">
      <c r="A250" s="173">
        <f t="shared" ref="A250:B265" si="5">A73</f>
        <v>0</v>
      </c>
      <c r="B250" s="511">
        <f t="shared" si="5"/>
        <v>0</v>
      </c>
      <c r="C250" s="512"/>
      <c r="D250" s="463">
        <f t="shared" ref="D250:D265" si="6">D73</f>
        <v>0</v>
      </c>
      <c r="E250" s="464"/>
      <c r="F250" s="172"/>
      <c r="G250" s="462" t="str">
        <f t="shared" si="4"/>
        <v>0 0</v>
      </c>
      <c r="H250" s="462"/>
      <c r="I250" s="462"/>
      <c r="J250" s="462"/>
      <c r="K250" s="171" t="s">
        <v>206</v>
      </c>
      <c r="O250" s="146"/>
      <c r="P250" s="146"/>
      <c r="S250" s="148"/>
      <c r="T250" s="147"/>
      <c r="U250" s="147"/>
      <c r="Z250" s="146"/>
      <c r="AA250" s="146"/>
    </row>
    <row r="251" spans="1:27" hidden="1">
      <c r="A251" s="173">
        <f t="shared" si="5"/>
        <v>12206</v>
      </c>
      <c r="B251" s="511" t="str">
        <f t="shared" si="5"/>
        <v>Přeučil</v>
      </c>
      <c r="C251" s="512"/>
      <c r="D251" s="463" t="str">
        <f t="shared" si="6"/>
        <v>Roman</v>
      </c>
      <c r="E251" s="464"/>
      <c r="F251" s="172"/>
      <c r="G251" s="462" t="str">
        <f t="shared" si="4"/>
        <v>Přeučil Roman</v>
      </c>
      <c r="H251" s="462"/>
      <c r="I251" s="462"/>
      <c r="J251" s="462"/>
      <c r="K251" s="171" t="s">
        <v>205</v>
      </c>
      <c r="O251" s="146"/>
      <c r="P251" s="146"/>
      <c r="S251" s="148"/>
      <c r="T251" s="147"/>
      <c r="U251" s="147"/>
      <c r="Z251" s="146"/>
      <c r="AA251" s="146"/>
    </row>
    <row r="252" spans="1:27" hidden="1">
      <c r="A252" s="173">
        <f t="shared" si="5"/>
        <v>0</v>
      </c>
      <c r="B252" s="511">
        <f t="shared" si="5"/>
        <v>0</v>
      </c>
      <c r="C252" s="512"/>
      <c r="D252" s="463">
        <f t="shared" si="6"/>
        <v>0</v>
      </c>
      <c r="E252" s="464"/>
      <c r="F252" s="172"/>
      <c r="G252" s="462" t="str">
        <f t="shared" si="4"/>
        <v>0 0</v>
      </c>
      <c r="H252" s="462"/>
      <c r="I252" s="462"/>
      <c r="J252" s="462"/>
      <c r="K252" s="171" t="s">
        <v>204</v>
      </c>
      <c r="O252" s="146"/>
      <c r="P252" s="146"/>
      <c r="S252" s="148"/>
      <c r="T252" s="147"/>
      <c r="U252" s="147"/>
      <c r="Z252" s="146"/>
      <c r="AA252" s="146"/>
    </row>
    <row r="253" spans="1:27" hidden="1">
      <c r="A253" s="173">
        <f t="shared" si="5"/>
        <v>0</v>
      </c>
      <c r="B253" s="511">
        <f t="shared" si="5"/>
        <v>0</v>
      </c>
      <c r="C253" s="512"/>
      <c r="D253" s="463">
        <f t="shared" si="6"/>
        <v>0</v>
      </c>
      <c r="E253" s="464"/>
      <c r="F253" s="172"/>
      <c r="G253" s="462" t="str">
        <f t="shared" si="4"/>
        <v>0 0</v>
      </c>
      <c r="H253" s="462"/>
      <c r="I253" s="462"/>
      <c r="J253" s="462"/>
      <c r="K253" s="171" t="s">
        <v>203</v>
      </c>
      <c r="O253" s="146"/>
      <c r="P253" s="146"/>
      <c r="S253" s="148"/>
      <c r="T253" s="147"/>
      <c r="U253" s="147"/>
      <c r="Z253" s="146"/>
      <c r="AA253" s="146"/>
    </row>
    <row r="254" spans="1:27" hidden="1">
      <c r="A254" s="173">
        <f t="shared" si="5"/>
        <v>0</v>
      </c>
      <c r="B254" s="511">
        <f t="shared" si="5"/>
        <v>0</v>
      </c>
      <c r="C254" s="512"/>
      <c r="D254" s="463">
        <f t="shared" si="6"/>
        <v>0</v>
      </c>
      <c r="E254" s="464"/>
      <c r="F254" s="172"/>
      <c r="G254" s="462" t="str">
        <f t="shared" si="4"/>
        <v>0 0</v>
      </c>
      <c r="H254" s="462"/>
      <c r="I254" s="462"/>
      <c r="J254" s="462"/>
      <c r="K254" s="171" t="s">
        <v>202</v>
      </c>
      <c r="O254" s="146"/>
      <c r="P254" s="146"/>
      <c r="S254" s="148"/>
      <c r="T254" s="147"/>
      <c r="U254" s="147"/>
      <c r="Z254" s="146"/>
      <c r="AA254" s="146"/>
    </row>
    <row r="255" spans="1:27" hidden="1">
      <c r="A255" s="173">
        <f t="shared" si="5"/>
        <v>0</v>
      </c>
      <c r="B255" s="511">
        <f t="shared" si="5"/>
        <v>0</v>
      </c>
      <c r="C255" s="512"/>
      <c r="D255" s="463">
        <f t="shared" si="6"/>
        <v>0</v>
      </c>
      <c r="E255" s="464"/>
      <c r="F255" s="172"/>
      <c r="G255" s="462" t="str">
        <f t="shared" si="4"/>
        <v>0 0</v>
      </c>
      <c r="H255" s="462"/>
      <c r="I255" s="462"/>
      <c r="J255" s="462"/>
      <c r="K255" s="171" t="s">
        <v>201</v>
      </c>
      <c r="O255" s="146"/>
      <c r="P255" s="146"/>
      <c r="S255" s="148"/>
      <c r="T255" s="147"/>
      <c r="U255" s="147"/>
      <c r="Z255" s="146"/>
      <c r="AA255" s="146"/>
    </row>
    <row r="256" spans="1:27" hidden="1">
      <c r="A256" s="173">
        <f t="shared" si="5"/>
        <v>0</v>
      </c>
      <c r="B256" s="511">
        <f t="shared" si="5"/>
        <v>0</v>
      </c>
      <c r="C256" s="512"/>
      <c r="D256" s="463">
        <f t="shared" si="6"/>
        <v>0</v>
      </c>
      <c r="E256" s="464"/>
      <c r="F256" s="172"/>
      <c r="G256" s="462" t="str">
        <f t="shared" si="4"/>
        <v>0 0</v>
      </c>
      <c r="H256" s="462"/>
      <c r="I256" s="462"/>
      <c r="J256" s="462"/>
      <c r="K256" s="171" t="s">
        <v>200</v>
      </c>
      <c r="O256" s="146"/>
      <c r="P256" s="146"/>
      <c r="S256" s="148"/>
      <c r="T256" s="147"/>
      <c r="U256" s="147"/>
      <c r="Z256" s="146"/>
      <c r="AA256" s="146"/>
    </row>
    <row r="257" spans="1:27" hidden="1">
      <c r="A257" s="173">
        <f t="shared" si="5"/>
        <v>0</v>
      </c>
      <c r="B257" s="511">
        <f t="shared" si="5"/>
        <v>0</v>
      </c>
      <c r="C257" s="512"/>
      <c r="D257" s="463">
        <f t="shared" si="6"/>
        <v>0</v>
      </c>
      <c r="E257" s="464"/>
      <c r="F257" s="172"/>
      <c r="G257" s="462" t="str">
        <f t="shared" si="4"/>
        <v>0 0</v>
      </c>
      <c r="H257" s="462"/>
      <c r="I257" s="462"/>
      <c r="J257" s="462"/>
      <c r="K257" s="171" t="s">
        <v>199</v>
      </c>
      <c r="O257" s="146"/>
      <c r="P257" s="146"/>
      <c r="S257" s="148"/>
      <c r="T257" s="147"/>
      <c r="U257" s="147"/>
      <c r="Z257" s="146"/>
      <c r="AA257" s="146"/>
    </row>
    <row r="258" spans="1:27" hidden="1">
      <c r="A258" s="173">
        <f t="shared" si="5"/>
        <v>0</v>
      </c>
      <c r="B258" s="511">
        <f t="shared" si="5"/>
        <v>0</v>
      </c>
      <c r="C258" s="512"/>
      <c r="D258" s="463">
        <f t="shared" si="6"/>
        <v>0</v>
      </c>
      <c r="E258" s="464"/>
      <c r="F258" s="172"/>
      <c r="G258" s="462" t="str">
        <f t="shared" si="4"/>
        <v>0 0</v>
      </c>
      <c r="H258" s="462"/>
      <c r="I258" s="462"/>
      <c r="J258" s="462"/>
      <c r="K258" s="171" t="s">
        <v>198</v>
      </c>
      <c r="O258" s="146"/>
      <c r="P258" s="146"/>
      <c r="S258" s="148"/>
      <c r="T258" s="147"/>
      <c r="U258" s="147"/>
      <c r="Z258" s="146"/>
      <c r="AA258" s="146"/>
    </row>
    <row r="259" spans="1:27" hidden="1">
      <c r="A259" s="173">
        <f t="shared" si="5"/>
        <v>0</v>
      </c>
      <c r="B259" s="511">
        <f t="shared" si="5"/>
        <v>0</v>
      </c>
      <c r="C259" s="512"/>
      <c r="D259" s="463">
        <f t="shared" si="6"/>
        <v>0</v>
      </c>
      <c r="E259" s="464"/>
      <c r="F259" s="172"/>
      <c r="G259" s="462" t="str">
        <f t="shared" si="4"/>
        <v>0 0</v>
      </c>
      <c r="H259" s="462"/>
      <c r="I259" s="462"/>
      <c r="J259" s="462"/>
      <c r="K259" s="171" t="s">
        <v>197</v>
      </c>
      <c r="O259" s="146"/>
      <c r="P259" s="146"/>
      <c r="S259" s="148"/>
      <c r="T259" s="147"/>
      <c r="U259" s="147"/>
      <c r="Z259" s="146"/>
      <c r="AA259" s="146"/>
    </row>
    <row r="260" spans="1:27" hidden="1">
      <c r="A260" s="173">
        <f t="shared" si="5"/>
        <v>0</v>
      </c>
      <c r="B260" s="511">
        <f t="shared" si="5"/>
        <v>0</v>
      </c>
      <c r="C260" s="512"/>
      <c r="D260" s="463">
        <f t="shared" si="6"/>
        <v>0</v>
      </c>
      <c r="E260" s="464"/>
      <c r="F260" s="172"/>
      <c r="G260" s="462" t="str">
        <f t="shared" si="4"/>
        <v>0 0</v>
      </c>
      <c r="H260" s="462"/>
      <c r="I260" s="462"/>
      <c r="J260" s="462"/>
      <c r="K260" s="171" t="s">
        <v>196</v>
      </c>
      <c r="O260" s="146"/>
      <c r="P260" s="146"/>
      <c r="S260" s="148"/>
      <c r="T260" s="147"/>
      <c r="U260" s="147"/>
      <c r="Z260" s="146"/>
      <c r="AA260" s="146"/>
    </row>
    <row r="261" spans="1:27" hidden="1">
      <c r="A261" s="173">
        <f t="shared" si="5"/>
        <v>0</v>
      </c>
      <c r="B261" s="511">
        <f t="shared" si="5"/>
        <v>0</v>
      </c>
      <c r="C261" s="512"/>
      <c r="D261" s="463">
        <f t="shared" si="6"/>
        <v>0</v>
      </c>
      <c r="E261" s="464"/>
      <c r="F261" s="172"/>
      <c r="G261" s="462" t="str">
        <f t="shared" si="4"/>
        <v>0 0</v>
      </c>
      <c r="H261" s="462"/>
      <c r="I261" s="462"/>
      <c r="J261" s="462"/>
      <c r="K261" s="171" t="s">
        <v>195</v>
      </c>
      <c r="O261" s="146"/>
      <c r="P261" s="146"/>
      <c r="S261" s="148"/>
      <c r="T261" s="147"/>
      <c r="U261" s="147"/>
      <c r="Z261" s="146"/>
      <c r="AA261" s="146"/>
    </row>
    <row r="262" spans="1:27" hidden="1">
      <c r="A262" s="173">
        <f t="shared" si="5"/>
        <v>0</v>
      </c>
      <c r="B262" s="511">
        <f t="shared" si="5"/>
        <v>0</v>
      </c>
      <c r="C262" s="512"/>
      <c r="D262" s="463">
        <f t="shared" si="6"/>
        <v>0</v>
      </c>
      <c r="E262" s="464"/>
      <c r="F262" s="172"/>
      <c r="G262" s="462" t="str">
        <f t="shared" si="4"/>
        <v>0 0</v>
      </c>
      <c r="H262" s="462"/>
      <c r="I262" s="462"/>
      <c r="J262" s="462"/>
      <c r="K262" s="171" t="s">
        <v>194</v>
      </c>
      <c r="O262" s="146"/>
      <c r="P262" s="146"/>
      <c r="S262" s="148"/>
      <c r="T262" s="147"/>
      <c r="U262" s="147"/>
      <c r="Z262" s="146"/>
      <c r="AA262" s="146"/>
    </row>
    <row r="263" spans="1:27" hidden="1">
      <c r="A263" s="173">
        <f t="shared" si="5"/>
        <v>0</v>
      </c>
      <c r="B263" s="511">
        <f t="shared" si="5"/>
        <v>0</v>
      </c>
      <c r="C263" s="512"/>
      <c r="D263" s="463">
        <f t="shared" si="6"/>
        <v>0</v>
      </c>
      <c r="E263" s="464"/>
      <c r="F263" s="172"/>
      <c r="G263" s="462" t="str">
        <f t="shared" si="4"/>
        <v>0 0</v>
      </c>
      <c r="H263" s="462"/>
      <c r="I263" s="462"/>
      <c r="J263" s="462"/>
      <c r="K263" s="171" t="s">
        <v>193</v>
      </c>
      <c r="O263" s="146"/>
      <c r="P263" s="146"/>
      <c r="S263" s="148"/>
      <c r="T263" s="147"/>
      <c r="U263" s="147"/>
      <c r="Z263" s="146"/>
      <c r="AA263" s="146"/>
    </row>
    <row r="264" spans="1:27" ht="12.75" hidden="1" customHeight="1">
      <c r="A264" s="173">
        <f t="shared" si="5"/>
        <v>0</v>
      </c>
      <c r="B264" s="511">
        <f t="shared" si="5"/>
        <v>0</v>
      </c>
      <c r="C264" s="512"/>
      <c r="D264" s="463">
        <f t="shared" si="6"/>
        <v>0</v>
      </c>
      <c r="E264" s="464"/>
      <c r="F264" s="172"/>
      <c r="G264" s="462" t="str">
        <f t="shared" si="4"/>
        <v>0 0</v>
      </c>
      <c r="H264" s="462"/>
      <c r="I264" s="462"/>
      <c r="J264" s="462"/>
      <c r="K264" s="171" t="s">
        <v>192</v>
      </c>
      <c r="O264" s="146"/>
      <c r="P264" s="146"/>
      <c r="S264" s="148"/>
      <c r="T264" s="147"/>
      <c r="U264" s="147"/>
      <c r="Z264" s="146"/>
      <c r="AA264" s="146"/>
    </row>
    <row r="265" spans="1:27" ht="12.75" hidden="1" customHeight="1">
      <c r="A265" s="173">
        <f t="shared" si="5"/>
        <v>0</v>
      </c>
      <c r="B265" s="511">
        <f t="shared" si="5"/>
        <v>0</v>
      </c>
      <c r="C265" s="512"/>
      <c r="D265" s="463">
        <f t="shared" si="6"/>
        <v>0</v>
      </c>
      <c r="E265" s="464"/>
      <c r="F265" s="172"/>
      <c r="G265" s="462" t="str">
        <f t="shared" si="4"/>
        <v>0 0</v>
      </c>
      <c r="H265" s="462"/>
      <c r="I265" s="462"/>
      <c r="J265" s="462"/>
      <c r="K265" s="171" t="s">
        <v>191</v>
      </c>
      <c r="O265" s="146"/>
      <c r="P265" s="146"/>
      <c r="S265" s="148"/>
      <c r="T265" s="147"/>
      <c r="U265" s="147"/>
      <c r="Z265" s="146"/>
      <c r="AA265" s="146"/>
    </row>
    <row r="266" spans="1:27" ht="12.75" hidden="1" customHeight="1">
      <c r="A266" s="150"/>
      <c r="B266" s="150"/>
      <c r="C266" s="150"/>
      <c r="D266" s="150"/>
      <c r="E266" s="150"/>
      <c r="F266" s="150"/>
      <c r="G266" s="150"/>
      <c r="H266" s="150"/>
      <c r="J266" s="170"/>
      <c r="L266" s="149"/>
      <c r="O266" s="146"/>
      <c r="P266" s="146"/>
      <c r="S266" s="148"/>
      <c r="T266" s="147"/>
      <c r="U266" s="147"/>
      <c r="Z266" s="146"/>
      <c r="AA266" s="146"/>
    </row>
    <row r="267" spans="1:27" ht="11.25" customHeight="1">
      <c r="A267" s="169" t="s">
        <v>190</v>
      </c>
      <c r="B267" s="455" t="s">
        <v>189</v>
      </c>
      <c r="C267" s="455"/>
      <c r="D267" s="455"/>
      <c r="E267" s="456" t="s">
        <v>188</v>
      </c>
      <c r="F267" s="456"/>
      <c r="G267" s="456"/>
      <c r="H267" s="456"/>
      <c r="I267" s="456" t="s">
        <v>187</v>
      </c>
      <c r="J267" s="456"/>
      <c r="K267" s="168"/>
      <c r="L267" s="454" t="s">
        <v>186</v>
      </c>
      <c r="M267" s="454"/>
      <c r="N267" s="454"/>
      <c r="O267" s="457"/>
      <c r="P267" s="457"/>
      <c r="Q267" s="457"/>
      <c r="R267" s="457"/>
      <c r="V267" s="167"/>
      <c r="W267" s="166"/>
      <c r="X267" s="166"/>
      <c r="Y267" s="166"/>
      <c r="Z267" s="166"/>
      <c r="AA267" s="166"/>
    </row>
    <row r="268" spans="1:27" ht="13.5" customHeight="1">
      <c r="A268" s="164"/>
      <c r="B268" s="165" t="s">
        <v>185</v>
      </c>
      <c r="C268" s="163"/>
      <c r="D268" s="163"/>
      <c r="E268" s="163" t="s">
        <v>184</v>
      </c>
      <c r="F268" s="163"/>
      <c r="G268" s="163"/>
      <c r="H268" s="163"/>
      <c r="I268" s="163" t="s">
        <v>95</v>
      </c>
      <c r="J268" s="163"/>
      <c r="K268" s="163"/>
      <c r="L268" s="164" t="s">
        <v>154</v>
      </c>
      <c r="M268" s="163" t="s">
        <v>183</v>
      </c>
      <c r="N268" s="163"/>
      <c r="O268" s="158"/>
      <c r="P268" s="157"/>
      <c r="Q268" s="157"/>
      <c r="R268" s="157"/>
      <c r="S268" s="157"/>
      <c r="V268" s="156"/>
      <c r="W268" s="155"/>
      <c r="X268" s="154"/>
      <c r="Y268" s="153"/>
      <c r="Z268" s="152"/>
      <c r="AA268" s="151"/>
    </row>
    <row r="269" spans="1:27" ht="13.5" customHeight="1">
      <c r="A269" s="162"/>
      <c r="B269" s="161" t="s">
        <v>182</v>
      </c>
      <c r="C269" s="159"/>
      <c r="D269" s="159"/>
      <c r="E269" s="159" t="s">
        <v>181</v>
      </c>
      <c r="F269" s="159"/>
      <c r="G269" s="159"/>
      <c r="H269" s="159"/>
      <c r="I269" s="159" t="s">
        <v>180</v>
      </c>
      <c r="J269" s="159"/>
      <c r="K269" s="159"/>
      <c r="L269" s="160" t="s">
        <v>156</v>
      </c>
      <c r="M269" s="159" t="s">
        <v>158</v>
      </c>
      <c r="N269" s="159"/>
      <c r="O269" s="158"/>
      <c r="P269" s="157"/>
      <c r="Q269" s="157"/>
      <c r="R269" s="157"/>
      <c r="S269" s="157"/>
      <c r="V269" s="156"/>
      <c r="W269" s="155"/>
      <c r="X269" s="154"/>
      <c r="Y269" s="153"/>
      <c r="Z269" s="152"/>
      <c r="AA269" s="151"/>
    </row>
    <row r="270" spans="1:27" ht="13.5" customHeight="1">
      <c r="A270" s="162"/>
      <c r="B270" s="161" t="s">
        <v>150</v>
      </c>
      <c r="C270" s="159"/>
      <c r="D270" s="159"/>
      <c r="E270" s="159" t="s">
        <v>133</v>
      </c>
      <c r="F270" s="159"/>
      <c r="G270" s="159"/>
      <c r="H270" s="159"/>
      <c r="I270" s="159" t="s">
        <v>152</v>
      </c>
      <c r="J270" s="159"/>
      <c r="K270" s="159"/>
      <c r="L270" s="160" t="s">
        <v>162</v>
      </c>
      <c r="M270" s="159" t="s">
        <v>179</v>
      </c>
      <c r="N270" s="159"/>
      <c r="O270" s="158"/>
      <c r="P270" s="157"/>
      <c r="Q270" s="157"/>
      <c r="R270" s="157"/>
      <c r="S270" s="157"/>
      <c r="V270" s="156"/>
      <c r="W270" s="155"/>
      <c r="X270" s="154"/>
      <c r="Y270" s="153"/>
      <c r="Z270" s="152"/>
      <c r="AA270" s="151"/>
    </row>
    <row r="271" spans="1:27" ht="13.5" customHeight="1">
      <c r="A271" s="162"/>
      <c r="B271" s="161" t="s">
        <v>178</v>
      </c>
      <c r="C271" s="159"/>
      <c r="D271" s="159"/>
      <c r="E271" s="159" t="s">
        <v>102</v>
      </c>
      <c r="F271" s="159"/>
      <c r="G271" s="159"/>
      <c r="H271" s="159"/>
      <c r="I271" s="159" t="s">
        <v>127</v>
      </c>
      <c r="J271" s="159"/>
      <c r="K271" s="159"/>
      <c r="L271" s="160" t="s">
        <v>170</v>
      </c>
      <c r="M271" s="159" t="s">
        <v>158</v>
      </c>
      <c r="N271" s="159"/>
      <c r="O271" s="158"/>
      <c r="P271" s="157"/>
      <c r="Q271" s="157"/>
      <c r="R271" s="157"/>
      <c r="S271" s="157"/>
      <c r="V271" s="156"/>
      <c r="W271" s="155"/>
      <c r="X271" s="154"/>
      <c r="Y271" s="153"/>
      <c r="Z271" s="152"/>
      <c r="AA271" s="151"/>
    </row>
    <row r="272" spans="1:27" ht="13.5" customHeight="1">
      <c r="A272" s="162"/>
      <c r="B272" s="161" t="s">
        <v>177</v>
      </c>
      <c r="C272" s="159"/>
      <c r="D272" s="159"/>
      <c r="E272" s="159" t="s">
        <v>176</v>
      </c>
      <c r="F272" s="159"/>
      <c r="G272" s="159"/>
      <c r="H272" s="159"/>
      <c r="I272" s="159" t="s">
        <v>175</v>
      </c>
      <c r="J272" s="159"/>
      <c r="K272" s="159"/>
      <c r="L272" s="160" t="s">
        <v>162</v>
      </c>
      <c r="M272" s="159" t="s">
        <v>158</v>
      </c>
      <c r="N272" s="159"/>
      <c r="O272" s="158"/>
      <c r="P272" s="157"/>
      <c r="Q272" s="157"/>
      <c r="R272" s="157"/>
      <c r="S272" s="157"/>
      <c r="V272" s="156"/>
      <c r="W272" s="155"/>
      <c r="X272" s="154"/>
      <c r="Y272" s="153"/>
      <c r="Z272" s="152"/>
      <c r="AA272" s="151"/>
    </row>
    <row r="273" spans="1:27" ht="13.5" customHeight="1">
      <c r="A273" s="162"/>
      <c r="B273" s="161" t="s">
        <v>149</v>
      </c>
      <c r="C273" s="159"/>
      <c r="D273" s="159"/>
      <c r="E273" s="159" t="s">
        <v>132</v>
      </c>
      <c r="F273" s="159"/>
      <c r="G273" s="159"/>
      <c r="H273" s="159"/>
      <c r="I273" s="159" t="s">
        <v>95</v>
      </c>
      <c r="J273" s="159"/>
      <c r="K273" s="159"/>
      <c r="L273" s="162" t="s">
        <v>156</v>
      </c>
      <c r="M273" s="159" t="s">
        <v>153</v>
      </c>
      <c r="N273" s="159"/>
      <c r="O273" s="158"/>
      <c r="P273" s="157"/>
      <c r="Q273" s="157"/>
      <c r="R273" s="157"/>
      <c r="S273" s="157"/>
      <c r="V273" s="156"/>
      <c r="W273" s="155"/>
      <c r="X273" s="154"/>
      <c r="Y273" s="153"/>
      <c r="Z273" s="152"/>
      <c r="AA273" s="151"/>
    </row>
    <row r="274" spans="1:27" ht="13.5" customHeight="1">
      <c r="A274" s="162"/>
      <c r="B274" s="161" t="s">
        <v>174</v>
      </c>
      <c r="C274" s="159"/>
      <c r="D274" s="159"/>
      <c r="E274" s="159" t="s">
        <v>173</v>
      </c>
      <c r="F274" s="159"/>
      <c r="G274" s="159"/>
      <c r="H274" s="159"/>
      <c r="I274" s="159" t="s">
        <v>95</v>
      </c>
      <c r="J274" s="159"/>
      <c r="K274" s="159"/>
      <c r="L274" s="160" t="s">
        <v>154</v>
      </c>
      <c r="M274" s="159" t="s">
        <v>153</v>
      </c>
      <c r="N274" s="159"/>
      <c r="O274" s="158"/>
      <c r="P274" s="157"/>
      <c r="Q274" s="157"/>
      <c r="R274" s="157"/>
      <c r="S274" s="157"/>
      <c r="V274" s="156"/>
      <c r="W274" s="155"/>
      <c r="X274" s="154"/>
      <c r="Y274" s="153"/>
      <c r="Z274" s="152"/>
      <c r="AA274" s="151"/>
    </row>
    <row r="275" spans="1:27" ht="13.5" customHeight="1">
      <c r="A275" s="162"/>
      <c r="B275" s="161" t="s">
        <v>172</v>
      </c>
      <c r="C275" s="159"/>
      <c r="D275" s="159"/>
      <c r="E275" s="159" t="s">
        <v>171</v>
      </c>
      <c r="F275" s="159"/>
      <c r="G275" s="159"/>
      <c r="H275" s="159"/>
      <c r="I275" s="159" t="s">
        <v>168</v>
      </c>
      <c r="J275" s="159"/>
      <c r="K275" s="159"/>
      <c r="L275" s="160" t="s">
        <v>170</v>
      </c>
      <c r="M275" s="159" t="s">
        <v>153</v>
      </c>
      <c r="N275" s="159"/>
      <c r="O275" s="158"/>
      <c r="P275" s="157"/>
      <c r="Q275" s="157"/>
      <c r="R275" s="157"/>
      <c r="S275" s="157"/>
      <c r="V275" s="156"/>
      <c r="W275" s="155"/>
      <c r="X275" s="154"/>
      <c r="Y275" s="153"/>
      <c r="Z275" s="152"/>
      <c r="AA275" s="151"/>
    </row>
    <row r="276" spans="1:27" ht="13.5" customHeight="1">
      <c r="A276" s="162"/>
      <c r="B276" s="161" t="s">
        <v>93</v>
      </c>
      <c r="C276" s="159"/>
      <c r="D276" s="159"/>
      <c r="E276" s="159" t="s">
        <v>169</v>
      </c>
      <c r="F276" s="159"/>
      <c r="G276" s="159"/>
      <c r="H276" s="159"/>
      <c r="I276" s="159" t="s">
        <v>168</v>
      </c>
      <c r="J276" s="159"/>
      <c r="K276" s="159"/>
      <c r="L276" s="160" t="s">
        <v>162</v>
      </c>
      <c r="M276" s="159" t="s">
        <v>153</v>
      </c>
      <c r="N276" s="159"/>
      <c r="O276" s="158"/>
      <c r="P276" s="157"/>
      <c r="Q276" s="157"/>
      <c r="R276" s="157"/>
      <c r="S276" s="157"/>
      <c r="V276" s="156"/>
      <c r="W276" s="155"/>
      <c r="X276" s="154"/>
      <c r="Y276" s="153"/>
      <c r="Z276" s="152"/>
      <c r="AA276" s="151"/>
    </row>
    <row r="277" spans="1:27" ht="13.5" customHeight="1">
      <c r="A277" s="162"/>
      <c r="B277" s="161" t="s">
        <v>167</v>
      </c>
      <c r="C277" s="159"/>
      <c r="D277" s="159"/>
      <c r="E277" s="159" t="s">
        <v>166</v>
      </c>
      <c r="F277" s="159"/>
      <c r="G277" s="159"/>
      <c r="H277" s="159"/>
      <c r="I277" s="159" t="s">
        <v>165</v>
      </c>
      <c r="J277" s="159"/>
      <c r="K277" s="159"/>
      <c r="L277" s="162" t="s">
        <v>162</v>
      </c>
      <c r="M277" s="159" t="s">
        <v>158</v>
      </c>
      <c r="N277" s="159"/>
      <c r="O277" s="158"/>
      <c r="P277" s="157"/>
      <c r="Q277" s="157"/>
      <c r="R277" s="157"/>
      <c r="S277" s="157"/>
      <c r="V277" s="156"/>
      <c r="W277" s="155"/>
      <c r="X277" s="154"/>
      <c r="Y277" s="153"/>
      <c r="Z277" s="152"/>
      <c r="AA277" s="151"/>
    </row>
    <row r="278" spans="1:27" ht="13.5" customHeight="1">
      <c r="A278" s="162"/>
      <c r="B278" s="161" t="s">
        <v>9</v>
      </c>
      <c r="C278" s="159"/>
      <c r="D278" s="159"/>
      <c r="E278" s="159" t="s">
        <v>164</v>
      </c>
      <c r="F278" s="159"/>
      <c r="G278" s="159"/>
      <c r="H278" s="159"/>
      <c r="I278" s="159" t="s">
        <v>163</v>
      </c>
      <c r="J278" s="159"/>
      <c r="K278" s="159"/>
      <c r="L278" s="160" t="s">
        <v>162</v>
      </c>
      <c r="M278" s="159" t="s">
        <v>158</v>
      </c>
      <c r="N278" s="159"/>
      <c r="O278" s="158"/>
      <c r="P278" s="157"/>
      <c r="Q278" s="157"/>
      <c r="R278" s="157"/>
      <c r="S278" s="157"/>
      <c r="V278" s="156"/>
      <c r="W278" s="155"/>
      <c r="X278" s="154"/>
      <c r="Y278" s="152"/>
      <c r="Z278" s="152"/>
      <c r="AA278" s="151"/>
    </row>
    <row r="279" spans="1:27" ht="13.5" customHeight="1">
      <c r="A279" s="162"/>
      <c r="B279" s="161" t="s">
        <v>161</v>
      </c>
      <c r="C279" s="159"/>
      <c r="D279" s="159"/>
      <c r="E279" s="159" t="s">
        <v>160</v>
      </c>
      <c r="F279" s="159"/>
      <c r="G279" s="159"/>
      <c r="H279" s="159"/>
      <c r="I279" s="159" t="s">
        <v>159</v>
      </c>
      <c r="J279" s="159"/>
      <c r="K279" s="159"/>
      <c r="L279" s="162" t="s">
        <v>154</v>
      </c>
      <c r="M279" s="159" t="s">
        <v>158</v>
      </c>
      <c r="N279" s="159"/>
      <c r="O279" s="158"/>
      <c r="P279" s="157"/>
      <c r="Q279" s="157"/>
      <c r="R279" s="157"/>
      <c r="S279" s="157"/>
      <c r="V279" s="156"/>
      <c r="W279" s="155"/>
      <c r="X279" s="154"/>
      <c r="Y279" s="152"/>
      <c r="Z279" s="152"/>
      <c r="AA279" s="151"/>
    </row>
    <row r="280" spans="1:27" ht="13.5" customHeight="1">
      <c r="A280" s="162"/>
      <c r="B280" s="161" t="s">
        <v>124</v>
      </c>
      <c r="C280" s="159"/>
      <c r="D280" s="159"/>
      <c r="E280" s="159" t="s">
        <v>101</v>
      </c>
      <c r="F280" s="159"/>
      <c r="G280" s="159"/>
      <c r="H280" s="159"/>
      <c r="I280" s="159" t="s">
        <v>157</v>
      </c>
      <c r="J280" s="159"/>
      <c r="K280" s="159"/>
      <c r="L280" s="162" t="s">
        <v>156</v>
      </c>
      <c r="M280" s="159" t="s">
        <v>153</v>
      </c>
      <c r="N280" s="159"/>
      <c r="O280" s="158"/>
      <c r="P280" s="157"/>
      <c r="Q280" s="157"/>
      <c r="R280" s="157"/>
      <c r="S280" s="157"/>
      <c r="V280" s="156"/>
      <c r="W280" s="155"/>
      <c r="X280" s="154"/>
      <c r="Y280" s="153"/>
      <c r="Z280" s="152"/>
      <c r="AA280" s="151"/>
    </row>
    <row r="281" spans="1:27" ht="13.5" customHeight="1">
      <c r="A281" s="162"/>
      <c r="B281" s="161" t="s">
        <v>7</v>
      </c>
      <c r="C281" s="159"/>
      <c r="D281" s="159"/>
      <c r="E281" s="159" t="s">
        <v>155</v>
      </c>
      <c r="F281" s="159"/>
      <c r="G281" s="159"/>
      <c r="H281" s="159"/>
      <c r="I281" s="159" t="s">
        <v>3</v>
      </c>
      <c r="J281" s="159"/>
      <c r="K281" s="159"/>
      <c r="L281" s="160" t="s">
        <v>154</v>
      </c>
      <c r="M281" s="159" t="s">
        <v>153</v>
      </c>
      <c r="N281" s="159"/>
      <c r="O281" s="158"/>
      <c r="P281" s="157"/>
      <c r="Q281" s="157"/>
      <c r="R281" s="157"/>
      <c r="S281" s="157"/>
      <c r="V281" s="156"/>
      <c r="W281" s="155"/>
      <c r="X281" s="154"/>
      <c r="Y281" s="153"/>
      <c r="Z281" s="152"/>
      <c r="AA281" s="151"/>
    </row>
    <row r="282" spans="1:27">
      <c r="K282" s="149"/>
    </row>
  </sheetData>
  <sheetProtection password="C416" sheet="1" formatColumns="0" selectLockedCells="1" sort="0"/>
  <mergeCells count="647">
    <mergeCell ref="D240:E240"/>
    <mergeCell ref="D241:E241"/>
    <mergeCell ref="D245:E245"/>
    <mergeCell ref="D247:E247"/>
    <mergeCell ref="D248:E248"/>
    <mergeCell ref="B146:C146"/>
    <mergeCell ref="D146:E146"/>
    <mergeCell ref="G146:J146"/>
    <mergeCell ref="D233:E233"/>
    <mergeCell ref="D234:E234"/>
    <mergeCell ref="D246:E246"/>
    <mergeCell ref="D235:E235"/>
    <mergeCell ref="D172:E172"/>
    <mergeCell ref="B247:C247"/>
    <mergeCell ref="D180:E180"/>
    <mergeCell ref="D181:E181"/>
    <mergeCell ref="D182:E182"/>
    <mergeCell ref="D183:E183"/>
    <mergeCell ref="D184:E184"/>
    <mergeCell ref="D185:E185"/>
    <mergeCell ref="D186:E186"/>
    <mergeCell ref="D187:E187"/>
    <mergeCell ref="D197:E197"/>
    <mergeCell ref="D220:E220"/>
    <mergeCell ref="B265:C265"/>
    <mergeCell ref="D190:E190"/>
    <mergeCell ref="D191:E191"/>
    <mergeCell ref="D192:E192"/>
    <mergeCell ref="D193:E193"/>
    <mergeCell ref="D194:E194"/>
    <mergeCell ref="D195:E195"/>
    <mergeCell ref="D196:E196"/>
    <mergeCell ref="B248:C248"/>
    <mergeCell ref="B249:C249"/>
    <mergeCell ref="D198:E198"/>
    <mergeCell ref="D199:E199"/>
    <mergeCell ref="D200:E200"/>
    <mergeCell ref="D205:E205"/>
    <mergeCell ref="D206:E206"/>
    <mergeCell ref="D207:E207"/>
    <mergeCell ref="D208:E208"/>
    <mergeCell ref="D201:E201"/>
    <mergeCell ref="D202:E202"/>
    <mergeCell ref="D203:E203"/>
    <mergeCell ref="D204:E204"/>
    <mergeCell ref="D213:E213"/>
    <mergeCell ref="D214:E214"/>
    <mergeCell ref="D215:E215"/>
    <mergeCell ref="B250:C250"/>
    <mergeCell ref="D173:E173"/>
    <mergeCell ref="D174:E174"/>
    <mergeCell ref="D175:E175"/>
    <mergeCell ref="D176:E176"/>
    <mergeCell ref="D177:E177"/>
    <mergeCell ref="D178:E178"/>
    <mergeCell ref="D179:E179"/>
    <mergeCell ref="B231:C231"/>
    <mergeCell ref="B243:C243"/>
    <mergeCell ref="D188:E188"/>
    <mergeCell ref="D189:E189"/>
    <mergeCell ref="D216:E216"/>
    <mergeCell ref="D209:E209"/>
    <mergeCell ref="D210:E210"/>
    <mergeCell ref="D211:E211"/>
    <mergeCell ref="D212:E212"/>
    <mergeCell ref="D221:E221"/>
    <mergeCell ref="D222:E222"/>
    <mergeCell ref="D223:E223"/>
    <mergeCell ref="D224:E224"/>
    <mergeCell ref="D217:E217"/>
    <mergeCell ref="D218:E218"/>
    <mergeCell ref="D219:E219"/>
    <mergeCell ref="D229:E229"/>
    <mergeCell ref="D230:E230"/>
    <mergeCell ref="D231:E231"/>
    <mergeCell ref="D232:E232"/>
    <mergeCell ref="D225:E225"/>
    <mergeCell ref="D226:E226"/>
    <mergeCell ref="D227:E227"/>
    <mergeCell ref="D228:E228"/>
    <mergeCell ref="D236:E236"/>
    <mergeCell ref="D237:E237"/>
    <mergeCell ref="D238:E238"/>
    <mergeCell ref="D239:E239"/>
    <mergeCell ref="D163:E163"/>
    <mergeCell ref="D164:E164"/>
    <mergeCell ref="D168:E168"/>
    <mergeCell ref="D169:E169"/>
    <mergeCell ref="G166:J166"/>
    <mergeCell ref="G167:J167"/>
    <mergeCell ref="G165:J165"/>
    <mergeCell ref="D170:E170"/>
    <mergeCell ref="D171:E171"/>
    <mergeCell ref="D165:E165"/>
    <mergeCell ref="D166:E166"/>
    <mergeCell ref="D167:E167"/>
    <mergeCell ref="G200:J200"/>
    <mergeCell ref="G197:J197"/>
    <mergeCell ref="G198:J198"/>
    <mergeCell ref="G184:J184"/>
    <mergeCell ref="G189:J189"/>
    <mergeCell ref="G190:J190"/>
    <mergeCell ref="G185:J185"/>
    <mergeCell ref="G186:J186"/>
    <mergeCell ref="G207:J207"/>
    <mergeCell ref="D161:E161"/>
    <mergeCell ref="D162:E162"/>
    <mergeCell ref="G161:J161"/>
    <mergeCell ref="G162:J162"/>
    <mergeCell ref="D156:E156"/>
    <mergeCell ref="D157:E157"/>
    <mergeCell ref="D158:E158"/>
    <mergeCell ref="D159:E159"/>
    <mergeCell ref="G157:J157"/>
    <mergeCell ref="D154:E154"/>
    <mergeCell ref="D155:E155"/>
    <mergeCell ref="D116:E116"/>
    <mergeCell ref="D106:E106"/>
    <mergeCell ref="D148:E148"/>
    <mergeCell ref="D149:E149"/>
    <mergeCell ref="D132:E132"/>
    <mergeCell ref="D133:E133"/>
    <mergeCell ref="D160:E160"/>
    <mergeCell ref="D117:E117"/>
    <mergeCell ref="B220:C220"/>
    <mergeCell ref="B221:C221"/>
    <mergeCell ref="B222:C222"/>
    <mergeCell ref="B246:C246"/>
    <mergeCell ref="B235:C235"/>
    <mergeCell ref="B236:C236"/>
    <mergeCell ref="B237:C237"/>
    <mergeCell ref="B238:C238"/>
    <mergeCell ref="B239:C239"/>
    <mergeCell ref="B241:C241"/>
    <mergeCell ref="B240:C240"/>
    <mergeCell ref="B242:C242"/>
    <mergeCell ref="B244:C244"/>
    <mergeCell ref="B245:C245"/>
    <mergeCell ref="B232:C232"/>
    <mergeCell ref="B233:C233"/>
    <mergeCell ref="B234:C234"/>
    <mergeCell ref="B223:C223"/>
    <mergeCell ref="B224:C224"/>
    <mergeCell ref="B225:C225"/>
    <mergeCell ref="B226:C226"/>
    <mergeCell ref="B227:C227"/>
    <mergeCell ref="B228:C228"/>
    <mergeCell ref="G106:J106"/>
    <mergeCell ref="K106:L106"/>
    <mergeCell ref="B160:C160"/>
    <mergeCell ref="B161:C161"/>
    <mergeCell ref="B112:C112"/>
    <mergeCell ref="D107:E107"/>
    <mergeCell ref="D108:E108"/>
    <mergeCell ref="D109:E109"/>
    <mergeCell ref="B165:C165"/>
    <mergeCell ref="D145:E145"/>
    <mergeCell ref="D147:E147"/>
    <mergeCell ref="D150:E150"/>
    <mergeCell ref="D151:E151"/>
    <mergeCell ref="D127:E127"/>
    <mergeCell ref="D128:E128"/>
    <mergeCell ref="D134:E134"/>
    <mergeCell ref="D135:E135"/>
    <mergeCell ref="D136:E136"/>
    <mergeCell ref="D137:E137"/>
    <mergeCell ref="D142:E142"/>
    <mergeCell ref="D143:E143"/>
    <mergeCell ref="D139:E139"/>
    <mergeCell ref="D152:E152"/>
    <mergeCell ref="D153:E153"/>
    <mergeCell ref="V66:AA66"/>
    <mergeCell ref="I26:I27"/>
    <mergeCell ref="I36:I37"/>
    <mergeCell ref="K10:L11"/>
    <mergeCell ref="S16:S17"/>
    <mergeCell ref="K23:L24"/>
    <mergeCell ref="I13:I14"/>
    <mergeCell ref="K28:L29"/>
    <mergeCell ref="K18:L19"/>
    <mergeCell ref="I33:I34"/>
    <mergeCell ref="S11:S12"/>
    <mergeCell ref="K12:L12"/>
    <mergeCell ref="I11:I12"/>
    <mergeCell ref="K22:L22"/>
    <mergeCell ref="K25:L26"/>
    <mergeCell ref="I21:I22"/>
    <mergeCell ref="K30:L31"/>
    <mergeCell ref="K32:L32"/>
    <mergeCell ref="S21:S22"/>
    <mergeCell ref="K20:L21"/>
    <mergeCell ref="A52:S52"/>
    <mergeCell ref="S31:S32"/>
    <mergeCell ref="A33:B34"/>
    <mergeCell ref="A32:B32"/>
    <mergeCell ref="V1:AA1"/>
    <mergeCell ref="L1:N1"/>
    <mergeCell ref="D1:I1"/>
    <mergeCell ref="L3:S3"/>
    <mergeCell ref="K27:L27"/>
    <mergeCell ref="D5:G5"/>
    <mergeCell ref="K8:L9"/>
    <mergeCell ref="N5:Q5"/>
    <mergeCell ref="O1:P1"/>
    <mergeCell ref="K5:L5"/>
    <mergeCell ref="K6:L6"/>
    <mergeCell ref="M5:M6"/>
    <mergeCell ref="Q1:S1"/>
    <mergeCell ref="B3:I3"/>
    <mergeCell ref="B1:C2"/>
    <mergeCell ref="A8:B9"/>
    <mergeCell ref="C5:C6"/>
    <mergeCell ref="A5:B5"/>
    <mergeCell ref="A64:S64"/>
    <mergeCell ref="A13:B14"/>
    <mergeCell ref="A15:B16"/>
    <mergeCell ref="A17:B17"/>
    <mergeCell ref="M41:O41"/>
    <mergeCell ref="S26:S27"/>
    <mergeCell ref="A6:B6"/>
    <mergeCell ref="A12:B12"/>
    <mergeCell ref="A10:B11"/>
    <mergeCell ref="A20:B21"/>
    <mergeCell ref="A25:B26"/>
    <mergeCell ref="A23:B24"/>
    <mergeCell ref="A22:B22"/>
    <mergeCell ref="A27:B27"/>
    <mergeCell ref="E57:H57"/>
    <mergeCell ref="A30:B31"/>
    <mergeCell ref="B58:C58"/>
    <mergeCell ref="E58:H58"/>
    <mergeCell ref="A37:B37"/>
    <mergeCell ref="K13:L14"/>
    <mergeCell ref="K15:L16"/>
    <mergeCell ref="I16:I17"/>
    <mergeCell ref="B57:C57"/>
    <mergeCell ref="S36:S37"/>
    <mergeCell ref="K37:L37"/>
    <mergeCell ref="K35:L36"/>
    <mergeCell ref="G41:H41"/>
    <mergeCell ref="K17:L17"/>
    <mergeCell ref="K33:L34"/>
    <mergeCell ref="A35:B36"/>
    <mergeCell ref="I31:I32"/>
    <mergeCell ref="I18:I19"/>
    <mergeCell ref="I23:I24"/>
    <mergeCell ref="I28:I29"/>
    <mergeCell ref="A28:B29"/>
    <mergeCell ref="A18:B19"/>
    <mergeCell ref="C42:E42"/>
    <mergeCell ref="C41:E41"/>
    <mergeCell ref="M42:O42"/>
    <mergeCell ref="O57:R57"/>
    <mergeCell ref="C43:H43"/>
    <mergeCell ref="Q47:S47"/>
    <mergeCell ref="Q41:R41"/>
    <mergeCell ref="A49:S49"/>
    <mergeCell ref="C46:D46"/>
    <mergeCell ref="J46:K46"/>
    <mergeCell ref="J47:K47"/>
    <mergeCell ref="P43:S43"/>
    <mergeCell ref="C47:D47"/>
    <mergeCell ref="L43:M43"/>
    <mergeCell ref="B107:C107"/>
    <mergeCell ref="B88:C88"/>
    <mergeCell ref="F83:H83"/>
    <mergeCell ref="F84:H84"/>
    <mergeCell ref="F85:H85"/>
    <mergeCell ref="A50:S50"/>
    <mergeCell ref="B104:C104"/>
    <mergeCell ref="L58:M58"/>
    <mergeCell ref="O58:R58"/>
    <mergeCell ref="L57:M57"/>
    <mergeCell ref="A66:B66"/>
    <mergeCell ref="C66:H66"/>
    <mergeCell ref="A61:S61"/>
    <mergeCell ref="A62:S62"/>
    <mergeCell ref="B106:C106"/>
    <mergeCell ref="A65:S65"/>
    <mergeCell ref="G107:J107"/>
    <mergeCell ref="B86:C86"/>
    <mergeCell ref="D86:E86"/>
    <mergeCell ref="B87:C87"/>
    <mergeCell ref="D87:E87"/>
    <mergeCell ref="D88:E88"/>
    <mergeCell ref="F86:H86"/>
    <mergeCell ref="B85:C85"/>
    <mergeCell ref="G108:J108"/>
    <mergeCell ref="B115:C115"/>
    <mergeCell ref="B113:C113"/>
    <mergeCell ref="D112:E112"/>
    <mergeCell ref="G109:J109"/>
    <mergeCell ref="D114:E114"/>
    <mergeCell ref="D115:E115"/>
    <mergeCell ref="B108:C108"/>
    <mergeCell ref="B109:C109"/>
    <mergeCell ref="B110:C110"/>
    <mergeCell ref="B114:C114"/>
    <mergeCell ref="D113:E113"/>
    <mergeCell ref="D110:E110"/>
    <mergeCell ref="D111:E111"/>
    <mergeCell ref="B111:C111"/>
    <mergeCell ref="G115:J115"/>
    <mergeCell ref="B142:C142"/>
    <mergeCell ref="B143:C143"/>
    <mergeCell ref="B261:C261"/>
    <mergeCell ref="B116:C116"/>
    <mergeCell ref="B162:C162"/>
    <mergeCell ref="B175:C175"/>
    <mergeCell ref="G110:J110"/>
    <mergeCell ref="G111:J111"/>
    <mergeCell ref="B166:C166"/>
    <mergeCell ref="B167:C167"/>
    <mergeCell ref="B181:C181"/>
    <mergeCell ref="B176:C176"/>
    <mergeCell ref="B177:C177"/>
    <mergeCell ref="B178:C178"/>
    <mergeCell ref="B180:C180"/>
    <mergeCell ref="B179:C179"/>
    <mergeCell ref="B182:C182"/>
    <mergeCell ref="B183:C183"/>
    <mergeCell ref="B184:C184"/>
    <mergeCell ref="B185:C185"/>
    <mergeCell ref="B186:C186"/>
    <mergeCell ref="B187:C187"/>
    <mergeCell ref="B256:C256"/>
    <mergeCell ref="B218:C218"/>
    <mergeCell ref="B262:C262"/>
    <mergeCell ref="B263:C263"/>
    <mergeCell ref="D261:E261"/>
    <mergeCell ref="D262:E262"/>
    <mergeCell ref="D263:E263"/>
    <mergeCell ref="B259:C259"/>
    <mergeCell ref="B260:C260"/>
    <mergeCell ref="D260:E260"/>
    <mergeCell ref="B264:C264"/>
    <mergeCell ref="D264:E264"/>
    <mergeCell ref="B251:C251"/>
    <mergeCell ref="B252:C252"/>
    <mergeCell ref="B257:C257"/>
    <mergeCell ref="B258:C258"/>
    <mergeCell ref="B253:C253"/>
    <mergeCell ref="D258:E258"/>
    <mergeCell ref="D259:E259"/>
    <mergeCell ref="B140:C140"/>
    <mergeCell ref="B141:C141"/>
    <mergeCell ref="B144:C144"/>
    <mergeCell ref="B145:C145"/>
    <mergeCell ref="B159:C159"/>
    <mergeCell ref="D144:E144"/>
    <mergeCell ref="B255:C255"/>
    <mergeCell ref="D256:E256"/>
    <mergeCell ref="B190:C190"/>
    <mergeCell ref="B191:C191"/>
    <mergeCell ref="B192:C192"/>
    <mergeCell ref="B193:C193"/>
    <mergeCell ref="B188:C188"/>
    <mergeCell ref="B189:C189"/>
    <mergeCell ref="B208:C208"/>
    <mergeCell ref="B209:C209"/>
    <mergeCell ref="B254:C254"/>
    <mergeCell ref="B171:C171"/>
    <mergeCell ref="B172:C172"/>
    <mergeCell ref="B173:C173"/>
    <mergeCell ref="B174:C174"/>
    <mergeCell ref="B148:C148"/>
    <mergeCell ref="B149:C149"/>
    <mergeCell ref="B163:C163"/>
    <mergeCell ref="B164:C164"/>
    <mergeCell ref="B194:C194"/>
    <mergeCell ref="B168:C168"/>
    <mergeCell ref="B169:C169"/>
    <mergeCell ref="B170:C170"/>
    <mergeCell ref="B195:C195"/>
    <mergeCell ref="B204:C204"/>
    <mergeCell ref="B205:C205"/>
    <mergeCell ref="B196:C196"/>
    <mergeCell ref="B197:C197"/>
    <mergeCell ref="B198:C198"/>
    <mergeCell ref="B199:C199"/>
    <mergeCell ref="B206:C206"/>
    <mergeCell ref="B207:C207"/>
    <mergeCell ref="B200:C200"/>
    <mergeCell ref="B211:C211"/>
    <mergeCell ref="G129:J129"/>
    <mergeCell ref="G125:J125"/>
    <mergeCell ref="G126:J126"/>
    <mergeCell ref="B152:C152"/>
    <mergeCell ref="G138:J138"/>
    <mergeCell ref="G137:J137"/>
    <mergeCell ref="G133:J133"/>
    <mergeCell ref="B129:C129"/>
    <mergeCell ref="D130:E130"/>
    <mergeCell ref="G140:J140"/>
    <mergeCell ref="G136:J136"/>
    <mergeCell ref="G130:J130"/>
    <mergeCell ref="G131:J131"/>
    <mergeCell ref="G132:J132"/>
    <mergeCell ref="G139:J139"/>
    <mergeCell ref="G134:J134"/>
    <mergeCell ref="G135:J135"/>
    <mergeCell ref="G128:J128"/>
    <mergeCell ref="B135:C135"/>
    <mergeCell ref="B137:C137"/>
    <mergeCell ref="D129:E129"/>
    <mergeCell ref="B132:C132"/>
    <mergeCell ref="B133:C133"/>
    <mergeCell ref="G123:J123"/>
    <mergeCell ref="G124:J124"/>
    <mergeCell ref="G119:J119"/>
    <mergeCell ref="G120:J120"/>
    <mergeCell ref="G121:J121"/>
    <mergeCell ref="G114:J114"/>
    <mergeCell ref="G122:J122"/>
    <mergeCell ref="G118:J118"/>
    <mergeCell ref="G127:J127"/>
    <mergeCell ref="G116:J116"/>
    <mergeCell ref="F75:H75"/>
    <mergeCell ref="D85:E85"/>
    <mergeCell ref="D83:E83"/>
    <mergeCell ref="B84:C84"/>
    <mergeCell ref="D84:E84"/>
    <mergeCell ref="B76:C76"/>
    <mergeCell ref="D76:E76"/>
    <mergeCell ref="F76:H76"/>
    <mergeCell ref="B77:C77"/>
    <mergeCell ref="B117:C117"/>
    <mergeCell ref="B118:C118"/>
    <mergeCell ref="B119:C119"/>
    <mergeCell ref="B120:C120"/>
    <mergeCell ref="B121:C121"/>
    <mergeCell ref="B122:C122"/>
    <mergeCell ref="D122:E122"/>
    <mergeCell ref="D123:E123"/>
    <mergeCell ref="D118:E118"/>
    <mergeCell ref="D119:E119"/>
    <mergeCell ref="D120:E120"/>
    <mergeCell ref="D121:E121"/>
    <mergeCell ref="B124:C124"/>
    <mergeCell ref="B125:C125"/>
    <mergeCell ref="B126:C126"/>
    <mergeCell ref="D124:E124"/>
    <mergeCell ref="D125:E125"/>
    <mergeCell ref="B123:C123"/>
    <mergeCell ref="B230:C230"/>
    <mergeCell ref="B153:C153"/>
    <mergeCell ref="B154:C154"/>
    <mergeCell ref="B155:C155"/>
    <mergeCell ref="B156:C156"/>
    <mergeCell ref="B157:C157"/>
    <mergeCell ref="B158:C158"/>
    <mergeCell ref="B150:C150"/>
    <mergeCell ref="B151:C151"/>
    <mergeCell ref="B212:C212"/>
    <mergeCell ref="B213:C213"/>
    <mergeCell ref="B214:C214"/>
    <mergeCell ref="B210:C210"/>
    <mergeCell ref="B201:C201"/>
    <mergeCell ref="B202:C202"/>
    <mergeCell ref="B203:C203"/>
    <mergeCell ref="B229:C229"/>
    <mergeCell ref="B219:C219"/>
    <mergeCell ref="B215:C215"/>
    <mergeCell ref="B216:C216"/>
    <mergeCell ref="B217:C217"/>
    <mergeCell ref="F77:H77"/>
    <mergeCell ref="B78:C78"/>
    <mergeCell ref="D78:E78"/>
    <mergeCell ref="F78:H78"/>
    <mergeCell ref="G141:J141"/>
    <mergeCell ref="G143:J143"/>
    <mergeCell ref="B79:C79"/>
    <mergeCell ref="D79:E79"/>
    <mergeCell ref="B82:C82"/>
    <mergeCell ref="D82:E82"/>
    <mergeCell ref="F80:H80"/>
    <mergeCell ref="F82:H82"/>
    <mergeCell ref="G117:J117"/>
    <mergeCell ref="G112:J112"/>
    <mergeCell ref="G113:J113"/>
    <mergeCell ref="F87:H87"/>
    <mergeCell ref="F88:H88"/>
    <mergeCell ref="B136:C136"/>
    <mergeCell ref="B83:C83"/>
    <mergeCell ref="B127:C127"/>
    <mergeCell ref="B131:C131"/>
    <mergeCell ref="B134:C134"/>
    <mergeCell ref="G150:J150"/>
    <mergeCell ref="F79:H79"/>
    <mergeCell ref="B80:C80"/>
    <mergeCell ref="D80:E80"/>
    <mergeCell ref="G153:J153"/>
    <mergeCell ref="G154:J154"/>
    <mergeCell ref="G142:J142"/>
    <mergeCell ref="G151:J151"/>
    <mergeCell ref="G152:J152"/>
    <mergeCell ref="G148:J148"/>
    <mergeCell ref="G149:J149"/>
    <mergeCell ref="G144:J144"/>
    <mergeCell ref="G147:J147"/>
    <mergeCell ref="G145:J145"/>
    <mergeCell ref="B138:C138"/>
    <mergeCell ref="B139:C139"/>
    <mergeCell ref="B147:C147"/>
    <mergeCell ref="B128:C128"/>
    <mergeCell ref="D126:E126"/>
    <mergeCell ref="D140:E140"/>
    <mergeCell ref="D141:E141"/>
    <mergeCell ref="D131:E131"/>
    <mergeCell ref="D138:E138"/>
    <mergeCell ref="G155:J155"/>
    <mergeCell ref="G156:J156"/>
    <mergeCell ref="G176:J176"/>
    <mergeCell ref="G160:J160"/>
    <mergeCell ref="G183:J183"/>
    <mergeCell ref="G179:J179"/>
    <mergeCell ref="G180:J180"/>
    <mergeCell ref="G177:J177"/>
    <mergeCell ref="G178:J178"/>
    <mergeCell ref="G163:J163"/>
    <mergeCell ref="G168:J168"/>
    <mergeCell ref="G169:J169"/>
    <mergeCell ref="G170:J170"/>
    <mergeCell ref="G173:J173"/>
    <mergeCell ref="G181:J181"/>
    <mergeCell ref="G174:J174"/>
    <mergeCell ref="G158:J158"/>
    <mergeCell ref="G159:J159"/>
    <mergeCell ref="G182:J182"/>
    <mergeCell ref="G175:J175"/>
    <mergeCell ref="G171:J171"/>
    <mergeCell ref="G172:J172"/>
    <mergeCell ref="G164:J164"/>
    <mergeCell ref="G208:J208"/>
    <mergeCell ref="G209:J209"/>
    <mergeCell ref="G210:J210"/>
    <mergeCell ref="G216:J216"/>
    <mergeCell ref="B73:C73"/>
    <mergeCell ref="B74:C74"/>
    <mergeCell ref="F74:H74"/>
    <mergeCell ref="B75:C75"/>
    <mergeCell ref="D75:E75"/>
    <mergeCell ref="G205:J205"/>
    <mergeCell ref="G195:J195"/>
    <mergeCell ref="G196:J196"/>
    <mergeCell ref="G201:J201"/>
    <mergeCell ref="G191:J191"/>
    <mergeCell ref="G199:J199"/>
    <mergeCell ref="G203:J203"/>
    <mergeCell ref="G202:J202"/>
    <mergeCell ref="G206:J206"/>
    <mergeCell ref="G212:J212"/>
    <mergeCell ref="D77:E77"/>
    <mergeCell ref="G194:J194"/>
    <mergeCell ref="G187:J187"/>
    <mergeCell ref="G188:J188"/>
    <mergeCell ref="B130:C130"/>
    <mergeCell ref="G220:J220"/>
    <mergeCell ref="G221:J221"/>
    <mergeCell ref="G222:J222"/>
    <mergeCell ref="G223:J223"/>
    <mergeCell ref="G228:J228"/>
    <mergeCell ref="G213:J213"/>
    <mergeCell ref="G214:J214"/>
    <mergeCell ref="G215:J215"/>
    <mergeCell ref="G217:J217"/>
    <mergeCell ref="G235:J235"/>
    <mergeCell ref="G236:J236"/>
    <mergeCell ref="G237:J237"/>
    <mergeCell ref="G238:J238"/>
    <mergeCell ref="D242:E242"/>
    <mergeCell ref="D243:E243"/>
    <mergeCell ref="D244:E244"/>
    <mergeCell ref="D257:E257"/>
    <mergeCell ref="D72:E72"/>
    <mergeCell ref="F72:H72"/>
    <mergeCell ref="D73:E73"/>
    <mergeCell ref="F73:H73"/>
    <mergeCell ref="D74:E74"/>
    <mergeCell ref="G224:J224"/>
    <mergeCell ref="G211:J211"/>
    <mergeCell ref="G204:J204"/>
    <mergeCell ref="G192:J192"/>
    <mergeCell ref="G193:J193"/>
    <mergeCell ref="G225:J225"/>
    <mergeCell ref="G226:J226"/>
    <mergeCell ref="G227:J227"/>
    <mergeCell ref="G229:J229"/>
    <mergeCell ref="G218:J218"/>
    <mergeCell ref="G219:J219"/>
    <mergeCell ref="G251:J251"/>
    <mergeCell ref="G252:J252"/>
    <mergeCell ref="D253:E253"/>
    <mergeCell ref="D254:E254"/>
    <mergeCell ref="G261:J261"/>
    <mergeCell ref="D255:E255"/>
    <mergeCell ref="D265:E265"/>
    <mergeCell ref="D250:E250"/>
    <mergeCell ref="G257:J257"/>
    <mergeCell ref="Q267:R267"/>
    <mergeCell ref="B70:C70"/>
    <mergeCell ref="D70:E70"/>
    <mergeCell ref="F70:H70"/>
    <mergeCell ref="I68:I70"/>
    <mergeCell ref="A68:H68"/>
    <mergeCell ref="A69:H69"/>
    <mergeCell ref="G256:J256"/>
    <mergeCell ref="B71:C71"/>
    <mergeCell ref="B72:C72"/>
    <mergeCell ref="G231:J231"/>
    <mergeCell ref="G232:J232"/>
    <mergeCell ref="G233:J233"/>
    <mergeCell ref="G239:J239"/>
    <mergeCell ref="G240:J240"/>
    <mergeCell ref="G241:J241"/>
    <mergeCell ref="G234:J234"/>
    <mergeCell ref="G242:J242"/>
    <mergeCell ref="G254:J254"/>
    <mergeCell ref="D71:E71"/>
    <mergeCell ref="F71:H71"/>
    <mergeCell ref="G262:J262"/>
    <mergeCell ref="G243:J243"/>
    <mergeCell ref="G244:J244"/>
    <mergeCell ref="L71:N71"/>
    <mergeCell ref="B267:D267"/>
    <mergeCell ref="E267:H267"/>
    <mergeCell ref="I267:J267"/>
    <mergeCell ref="L267:N267"/>
    <mergeCell ref="O267:P267"/>
    <mergeCell ref="G247:J247"/>
    <mergeCell ref="G248:J248"/>
    <mergeCell ref="G249:J249"/>
    <mergeCell ref="G230:J230"/>
    <mergeCell ref="D249:E249"/>
    <mergeCell ref="G245:J245"/>
    <mergeCell ref="G246:J246"/>
    <mergeCell ref="G263:J263"/>
    <mergeCell ref="G264:J264"/>
    <mergeCell ref="G259:J259"/>
    <mergeCell ref="G260:J260"/>
    <mergeCell ref="G250:J250"/>
    <mergeCell ref="G258:J258"/>
    <mergeCell ref="G255:J255"/>
    <mergeCell ref="G253:J253"/>
    <mergeCell ref="G265:J265"/>
    <mergeCell ref="D251:E251"/>
    <mergeCell ref="D252:E252"/>
  </mergeCells>
  <conditionalFormatting sqref="K37:L37">
    <cfRule type="expression" dxfId="171" priority="85" stopIfTrue="1">
      <formula>$K$37=$S$58</formula>
    </cfRule>
    <cfRule type="expression" dxfId="170" priority="86" stopIfTrue="1">
      <formula>$K$37=$S$57</formula>
    </cfRule>
  </conditionalFormatting>
  <conditionalFormatting sqref="K32:L32">
    <cfRule type="expression" dxfId="169" priority="83" stopIfTrue="1">
      <formula>$K$32=$S$58</formula>
    </cfRule>
    <cfRule type="expression" dxfId="168" priority="84" stopIfTrue="1">
      <formula>$K$32=$S$57</formula>
    </cfRule>
  </conditionalFormatting>
  <conditionalFormatting sqref="K27:L27">
    <cfRule type="expression" dxfId="167" priority="81" stopIfTrue="1">
      <formula>$K$27=$S$58</formula>
    </cfRule>
    <cfRule type="expression" dxfId="166" priority="82" stopIfTrue="1">
      <formula>$K$27=$S$57</formula>
    </cfRule>
  </conditionalFormatting>
  <conditionalFormatting sqref="K22:L22">
    <cfRule type="expression" dxfId="165" priority="79" stopIfTrue="1">
      <formula>$K$22=$S$58</formula>
    </cfRule>
    <cfRule type="expression" dxfId="164" priority="80" stopIfTrue="1">
      <formula>$K$22=$S$57</formula>
    </cfRule>
  </conditionalFormatting>
  <conditionalFormatting sqref="K17:L17">
    <cfRule type="expression" dxfId="163" priority="77" stopIfTrue="1">
      <formula>$K$17=$S$58</formula>
    </cfRule>
    <cfRule type="expression" dxfId="162" priority="78" stopIfTrue="1">
      <formula>$K$17=$S$57</formula>
    </cfRule>
  </conditionalFormatting>
  <conditionalFormatting sqref="K12:L12">
    <cfRule type="expression" dxfId="161" priority="75" stopIfTrue="1">
      <formula>$K$12=$S$58</formula>
    </cfRule>
    <cfRule type="expression" dxfId="160" priority="76" stopIfTrue="1">
      <formula>$K$12=$S$57</formula>
    </cfRule>
  </conditionalFormatting>
  <conditionalFormatting sqref="A12:B12">
    <cfRule type="expression" dxfId="159" priority="73" stopIfTrue="1">
      <formula>$A$12=$I$57</formula>
    </cfRule>
    <cfRule type="expression" dxfId="158" priority="74" stopIfTrue="1">
      <formula>$A$12=$I$58</formula>
    </cfRule>
  </conditionalFormatting>
  <conditionalFormatting sqref="A17:B17">
    <cfRule type="expression" dxfId="157" priority="71">
      <formula>$A$17=$I$57</formula>
    </cfRule>
    <cfRule type="expression" dxfId="156" priority="72">
      <formula>$A$17=$I$58</formula>
    </cfRule>
  </conditionalFormatting>
  <conditionalFormatting sqref="A22:B22">
    <cfRule type="expression" dxfId="155" priority="69" stopIfTrue="1">
      <formula>$A$22=$I$58</formula>
    </cfRule>
    <cfRule type="expression" dxfId="154" priority="70" stopIfTrue="1">
      <formula>$A$22=$I$57</formula>
    </cfRule>
  </conditionalFormatting>
  <conditionalFormatting sqref="A27:B27">
    <cfRule type="expression" dxfId="153" priority="67" stopIfTrue="1">
      <formula>$A$27=$I$58</formula>
    </cfRule>
    <cfRule type="expression" dxfId="152" priority="68" stopIfTrue="1">
      <formula>$A$27=$I$57</formula>
    </cfRule>
  </conditionalFormatting>
  <conditionalFormatting sqref="A32:B32">
    <cfRule type="expression" dxfId="151" priority="65" stopIfTrue="1">
      <formula>$A$32=$I$58</formula>
    </cfRule>
    <cfRule type="expression" dxfId="150" priority="66" stopIfTrue="1">
      <formula>$A$32=$I$57</formula>
    </cfRule>
  </conditionalFormatting>
  <conditionalFormatting sqref="A37:B37">
    <cfRule type="expression" dxfId="149" priority="63" stopIfTrue="1">
      <formula>$A$37=$I$58</formula>
    </cfRule>
    <cfRule type="expression" dxfId="148" priority="64" stopIfTrue="1">
      <formula>$A$37=$I$57</formula>
    </cfRule>
  </conditionalFormatting>
  <conditionalFormatting sqref="B104:C104 A8:B9 A10 B57:C58 L57:M58 E58:H58 O57:R58 K33:L34 K35 A33:B34 A35 A13:B14 A15 A18:B19 A20 A23:B24 A25 A28:B29 A30 K8:L9 K10 K13:L14 K15 K18:L19 K20 K23:L24 K25 K28:L29 K30">
    <cfRule type="containsErrors" dxfId="147" priority="62" stopIfTrue="1">
      <formula>ISERROR(A8)</formula>
    </cfRule>
  </conditionalFormatting>
  <conditionalFormatting sqref="L1:N1">
    <cfRule type="expression" dxfId="146" priority="61" stopIfTrue="1">
      <formula>$L$1=0</formula>
    </cfRule>
  </conditionalFormatting>
  <conditionalFormatting sqref="Q1:S1">
    <cfRule type="expression" dxfId="145" priority="60" stopIfTrue="1">
      <formula>$Q$1=0</formula>
    </cfRule>
  </conditionalFormatting>
  <conditionalFormatting sqref="C46:D46">
    <cfRule type="expression" dxfId="144" priority="58" stopIfTrue="1">
      <formula>$N$14&gt;$C$46</formula>
    </cfRule>
    <cfRule type="expression" dxfId="143" priority="59" stopIfTrue="1">
      <formula>$C$46=0</formula>
    </cfRule>
  </conditionalFormatting>
  <conditionalFormatting sqref="C47:D47">
    <cfRule type="expression" dxfId="142" priority="56" stopIfTrue="1">
      <formula>$C$47&lt;$O$34+$E$34</formula>
    </cfRule>
    <cfRule type="expression" dxfId="141" priority="57" stopIfTrue="1">
      <formula>$C$47=0</formula>
    </cfRule>
  </conditionalFormatting>
  <conditionalFormatting sqref="J46:K46">
    <cfRule type="containsText" dxfId="140" priority="54" stopIfTrue="1" operator="containsText" text="°C">
      <formula>NOT(ISERROR(SEARCH("°C",J46)))</formula>
    </cfRule>
    <cfRule type="expression" dxfId="139" priority="55" stopIfTrue="1">
      <formula>$J$46=0</formula>
    </cfRule>
  </conditionalFormatting>
  <conditionalFormatting sqref="J47:K47">
    <cfRule type="expression" dxfId="138" priority="53" stopIfTrue="1">
      <formula>$J$47=0</formula>
    </cfRule>
  </conditionalFormatting>
  <conditionalFormatting sqref="Q47:S47">
    <cfRule type="expression" dxfId="137" priority="52" stopIfTrue="1">
      <formula>$Q$47=0</formula>
    </cfRule>
  </conditionalFormatting>
  <conditionalFormatting sqref="Y97:Y105 V106:W117 Y95 B107:B265 X68:X105">
    <cfRule type="cellIs" dxfId="136" priority="51" stopIfTrue="1" operator="equal">
      <formula>"žž"</formula>
    </cfRule>
  </conditionalFormatting>
  <conditionalFormatting sqref="E57:H57">
    <cfRule type="containsErrors" dxfId="135" priority="50" stopIfTrue="1">
      <formula>ISERROR(E57)</formula>
    </cfRule>
  </conditionalFormatting>
  <conditionalFormatting sqref="A57">
    <cfRule type="expression" dxfId="134" priority="48" stopIfTrue="1">
      <formula>$A$57&gt;0</formula>
    </cfRule>
    <cfRule type="expression" dxfId="133" priority="49" stopIfTrue="1">
      <formula>$I$57&gt;0</formula>
    </cfRule>
  </conditionalFormatting>
  <conditionalFormatting sqref="A58">
    <cfRule type="expression" dxfId="132" priority="46" stopIfTrue="1">
      <formula>$A$58&gt;0</formula>
    </cfRule>
    <cfRule type="expression" dxfId="131" priority="47" stopIfTrue="1">
      <formula>$I$58&gt;0</formula>
    </cfRule>
  </conditionalFormatting>
  <conditionalFormatting sqref="K57">
    <cfRule type="expression" dxfId="130" priority="44" stopIfTrue="1">
      <formula>$K$57&gt;0</formula>
    </cfRule>
    <cfRule type="expression" dxfId="129" priority="45" stopIfTrue="1">
      <formula>$S$57&gt;0</formula>
    </cfRule>
  </conditionalFormatting>
  <conditionalFormatting sqref="K58">
    <cfRule type="expression" dxfId="128" priority="42" stopIfTrue="1">
      <formula>$K$58&gt;0</formula>
    </cfRule>
    <cfRule type="expression" dxfId="127" priority="43" stopIfTrue="1">
      <formula>$S$58&gt;0</formula>
    </cfRule>
  </conditionalFormatting>
  <conditionalFormatting sqref="D57">
    <cfRule type="expression" dxfId="126" priority="39" stopIfTrue="1">
      <formula>$O$34&gt;0</formula>
    </cfRule>
    <cfRule type="expression" dxfId="125" priority="40" stopIfTrue="1">
      <formula>$E$34&gt;0</formula>
    </cfRule>
    <cfRule type="expression" dxfId="124" priority="41" stopIfTrue="1">
      <formula>$D$57=0</formula>
    </cfRule>
  </conditionalFormatting>
  <conditionalFormatting sqref="I57">
    <cfRule type="expression" dxfId="123" priority="36" stopIfTrue="1">
      <formula>$O$34&gt;0</formula>
    </cfRule>
    <cfRule type="expression" dxfId="122" priority="37" stopIfTrue="1">
      <formula>$E$34&gt;0</formula>
    </cfRule>
    <cfRule type="expression" dxfId="121" priority="38" stopIfTrue="1">
      <formula>$I$57=0</formula>
    </cfRule>
  </conditionalFormatting>
  <conditionalFormatting sqref="D58">
    <cfRule type="expression" dxfId="120" priority="33" stopIfTrue="1">
      <formula>$O$34&gt;0</formula>
    </cfRule>
    <cfRule type="expression" dxfId="119" priority="34" stopIfTrue="1">
      <formula>$E$34&gt;0</formula>
    </cfRule>
    <cfRule type="expression" dxfId="118" priority="35" stopIfTrue="1">
      <formula>$D$58=0</formula>
    </cfRule>
  </conditionalFormatting>
  <conditionalFormatting sqref="I58">
    <cfRule type="expression" dxfId="117" priority="30" stopIfTrue="1">
      <formula>$O$34&gt;0</formula>
    </cfRule>
    <cfRule type="expression" dxfId="116" priority="31" stopIfTrue="1">
      <formula>$E$34&gt;0</formula>
    </cfRule>
    <cfRule type="expression" dxfId="115" priority="32" stopIfTrue="1">
      <formula>$I$58=0</formula>
    </cfRule>
  </conditionalFormatting>
  <conditionalFormatting sqref="N57">
    <cfRule type="expression" dxfId="114" priority="27" stopIfTrue="1">
      <formula>$O$34&gt;0</formula>
    </cfRule>
    <cfRule type="expression" dxfId="113" priority="28" stopIfTrue="1">
      <formula>$E$34&gt;0</formula>
    </cfRule>
    <cfRule type="expression" dxfId="112" priority="29" stopIfTrue="1">
      <formula>$N$57=0</formula>
    </cfRule>
  </conditionalFormatting>
  <conditionalFormatting sqref="S57">
    <cfRule type="expression" dxfId="111" priority="24" stopIfTrue="1">
      <formula>$E$34&gt;0</formula>
    </cfRule>
    <cfRule type="expression" dxfId="110" priority="25" stopIfTrue="1">
      <formula>$O$34&gt;0</formula>
    </cfRule>
    <cfRule type="expression" dxfId="109" priority="26" stopIfTrue="1">
      <formula>$S$57=0</formula>
    </cfRule>
  </conditionalFormatting>
  <conditionalFormatting sqref="N58">
    <cfRule type="expression" dxfId="108" priority="21" stopIfTrue="1">
      <formula>$O$34&gt;0</formula>
    </cfRule>
    <cfRule type="expression" dxfId="107" priority="22" stopIfTrue="1">
      <formula>$E$34&gt;0</formula>
    </cfRule>
    <cfRule type="expression" dxfId="106" priority="23" stopIfTrue="1">
      <formula>$N$58=0</formula>
    </cfRule>
  </conditionalFormatting>
  <conditionalFormatting sqref="S58">
    <cfRule type="expression" dxfId="105" priority="18" stopIfTrue="1">
      <formula>$O$34&gt;0</formula>
    </cfRule>
    <cfRule type="expression" dxfId="104" priority="19" stopIfTrue="1">
      <formula>$E$34&gt;0</formula>
    </cfRule>
    <cfRule type="expression" dxfId="103" priority="20" stopIfTrue="1">
      <formula>$S$58=0</formula>
    </cfRule>
  </conditionalFormatting>
  <conditionalFormatting sqref="X268:X281 Y275:Y276">
    <cfRule type="cellIs" dxfId="102" priority="17" stopIfTrue="1" operator="equal">
      <formula>"žž"</formula>
    </cfRule>
  </conditionalFormatting>
  <conditionalFormatting sqref="A12:B12">
    <cfRule type="expression" dxfId="101" priority="16">
      <formula>$A$12&gt;0</formula>
    </cfRule>
  </conditionalFormatting>
  <conditionalFormatting sqref="A17:B17">
    <cfRule type="expression" dxfId="100" priority="15">
      <formula>$A$17&gt;0</formula>
    </cfRule>
  </conditionalFormatting>
  <conditionalFormatting sqref="B3:I3">
    <cfRule type="expression" dxfId="99" priority="14" stopIfTrue="1">
      <formula>$B$3&lt;$A$12</formula>
    </cfRule>
  </conditionalFormatting>
  <conditionalFormatting sqref="L3:S3">
    <cfRule type="expression" dxfId="98" priority="13" stopIfTrue="1">
      <formula>$L$3&lt;$K$12</formula>
    </cfRule>
  </conditionalFormatting>
  <conditionalFormatting sqref="A10:B11">
    <cfRule type="expression" dxfId="97" priority="12" stopIfTrue="1">
      <formula>$A$12&lt;$D$9</formula>
    </cfRule>
  </conditionalFormatting>
  <conditionalFormatting sqref="A15:B16">
    <cfRule type="expression" dxfId="96" priority="11" stopIfTrue="1">
      <formula>$A$17&lt;$D$14</formula>
    </cfRule>
  </conditionalFormatting>
  <conditionalFormatting sqref="A20:B21">
    <cfRule type="expression" dxfId="95" priority="10" stopIfTrue="1">
      <formula>$A$22&lt;$D$19</formula>
    </cfRule>
  </conditionalFormatting>
  <conditionalFormatting sqref="A25:B26">
    <cfRule type="expression" dxfId="94" priority="9" stopIfTrue="1">
      <formula>$A$27&lt;$D$24</formula>
    </cfRule>
  </conditionalFormatting>
  <conditionalFormatting sqref="A30:B31">
    <cfRule type="expression" dxfId="93" priority="8" stopIfTrue="1">
      <formula>$A$32&lt;$D$29</formula>
    </cfRule>
  </conditionalFormatting>
  <conditionalFormatting sqref="A35:B36">
    <cfRule type="expression" dxfId="92" priority="7" stopIfTrue="1">
      <formula>$A$37&lt;$D$34</formula>
    </cfRule>
  </conditionalFormatting>
  <conditionalFormatting sqref="K8:L9">
    <cfRule type="expression" dxfId="91" priority="6" stopIfTrue="1">
      <formula>$K$12&lt;$N$9</formula>
    </cfRule>
  </conditionalFormatting>
  <conditionalFormatting sqref="K13:L14">
    <cfRule type="expression" dxfId="90" priority="5" stopIfTrue="1">
      <formula>$K$17&lt;$N$14</formula>
    </cfRule>
  </conditionalFormatting>
  <conditionalFormatting sqref="K18:L19">
    <cfRule type="expression" dxfId="89" priority="4" stopIfTrue="1">
      <formula>$K$22&lt;$N$19</formula>
    </cfRule>
  </conditionalFormatting>
  <conditionalFormatting sqref="K23:L24">
    <cfRule type="expression" dxfId="88" priority="3" stopIfTrue="1">
      <formula>$K$27&lt;$N$24</formula>
    </cfRule>
  </conditionalFormatting>
  <conditionalFormatting sqref="K28:L29">
    <cfRule type="expression" dxfId="87" priority="2" stopIfTrue="1">
      <formula>$K$32&lt;$N$29</formula>
    </cfRule>
  </conditionalFormatting>
  <conditionalFormatting sqref="K33:L34">
    <cfRule type="expression" dxfId="86" priority="1" stopIfTrue="1">
      <formula>$K$37&lt;$N$34</formula>
    </cfRule>
  </conditionalFormatting>
  <dataValidations count="8">
    <dataValidation type="whole" allowBlank="1" showInputMessage="1" showErrorMessage="1" prompt="bez tečky" sqref="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65593 JG65593 TC65593 ACY65593 AMU65593 AWQ65593 BGM65593 BQI65593 CAE65593 CKA65593 CTW65593 DDS65593 DNO65593 DXK65593 EHG65593 ERC65593 FAY65593 FKU65593 FUQ65593 GEM65593 GOI65593 GYE65593 HIA65593 HRW65593 IBS65593 ILO65593 IVK65593 JFG65593 JPC65593 JYY65593 KIU65593 KSQ65593 LCM65593 LMI65593 LWE65593 MGA65593 MPW65593 MZS65593 NJO65593 NTK65593 ODG65593 ONC65593 OWY65593 PGU65593 PQQ65593 QAM65593 QKI65593 QUE65593 REA65593 RNW65593 RXS65593 SHO65593 SRK65593 TBG65593 TLC65593 TUY65593 UEU65593 UOQ65593 UYM65593 VII65593 VSE65593 WCA65593 WLW65593 WVS65593 K131129 JG131129 TC131129 ACY131129 AMU131129 AWQ131129 BGM131129 BQI131129 CAE131129 CKA131129 CTW131129 DDS131129 DNO131129 DXK131129 EHG131129 ERC131129 FAY131129 FKU131129 FUQ131129 GEM131129 GOI131129 GYE131129 HIA131129 HRW131129 IBS131129 ILO131129 IVK131129 JFG131129 JPC131129 JYY131129 KIU131129 KSQ131129 LCM131129 LMI131129 LWE131129 MGA131129 MPW131129 MZS131129 NJO131129 NTK131129 ODG131129 ONC131129 OWY131129 PGU131129 PQQ131129 QAM131129 QKI131129 QUE131129 REA131129 RNW131129 RXS131129 SHO131129 SRK131129 TBG131129 TLC131129 TUY131129 UEU131129 UOQ131129 UYM131129 VII131129 VSE131129 WCA131129 WLW131129 WVS131129 K196665 JG196665 TC196665 ACY196665 AMU196665 AWQ196665 BGM196665 BQI196665 CAE196665 CKA196665 CTW196665 DDS196665 DNO196665 DXK196665 EHG196665 ERC196665 FAY196665 FKU196665 FUQ196665 GEM196665 GOI196665 GYE196665 HIA196665 HRW196665 IBS196665 ILO196665 IVK196665 JFG196665 JPC196665 JYY196665 KIU196665 KSQ196665 LCM196665 LMI196665 LWE196665 MGA196665 MPW196665 MZS196665 NJO196665 NTK196665 ODG196665 ONC196665 OWY196665 PGU196665 PQQ196665 QAM196665 QKI196665 QUE196665 REA196665 RNW196665 RXS196665 SHO196665 SRK196665 TBG196665 TLC196665 TUY196665 UEU196665 UOQ196665 UYM196665 VII196665 VSE196665 WCA196665 WLW196665 WVS196665 K262201 JG262201 TC262201 ACY262201 AMU262201 AWQ262201 BGM262201 BQI262201 CAE262201 CKA262201 CTW262201 DDS262201 DNO262201 DXK262201 EHG262201 ERC262201 FAY262201 FKU262201 FUQ262201 GEM262201 GOI262201 GYE262201 HIA262201 HRW262201 IBS262201 ILO262201 IVK262201 JFG262201 JPC262201 JYY262201 KIU262201 KSQ262201 LCM262201 LMI262201 LWE262201 MGA262201 MPW262201 MZS262201 NJO262201 NTK262201 ODG262201 ONC262201 OWY262201 PGU262201 PQQ262201 QAM262201 QKI262201 QUE262201 REA262201 RNW262201 RXS262201 SHO262201 SRK262201 TBG262201 TLC262201 TUY262201 UEU262201 UOQ262201 UYM262201 VII262201 VSE262201 WCA262201 WLW262201 WVS262201 K327737 JG327737 TC327737 ACY327737 AMU327737 AWQ327737 BGM327737 BQI327737 CAE327737 CKA327737 CTW327737 DDS327737 DNO327737 DXK327737 EHG327737 ERC327737 FAY327737 FKU327737 FUQ327737 GEM327737 GOI327737 GYE327737 HIA327737 HRW327737 IBS327737 ILO327737 IVK327737 JFG327737 JPC327737 JYY327737 KIU327737 KSQ327737 LCM327737 LMI327737 LWE327737 MGA327737 MPW327737 MZS327737 NJO327737 NTK327737 ODG327737 ONC327737 OWY327737 PGU327737 PQQ327737 QAM327737 QKI327737 QUE327737 REA327737 RNW327737 RXS327737 SHO327737 SRK327737 TBG327737 TLC327737 TUY327737 UEU327737 UOQ327737 UYM327737 VII327737 VSE327737 WCA327737 WLW327737 WVS327737 K393273 JG393273 TC393273 ACY393273 AMU393273 AWQ393273 BGM393273 BQI393273 CAE393273 CKA393273 CTW393273 DDS393273 DNO393273 DXK393273 EHG393273 ERC393273 FAY393273 FKU393273 FUQ393273 GEM393273 GOI393273 GYE393273 HIA393273 HRW393273 IBS393273 ILO393273 IVK393273 JFG393273 JPC393273 JYY393273 KIU393273 KSQ393273 LCM393273 LMI393273 LWE393273 MGA393273 MPW393273 MZS393273 NJO393273 NTK393273 ODG393273 ONC393273 OWY393273 PGU393273 PQQ393273 QAM393273 QKI393273 QUE393273 REA393273 RNW393273 RXS393273 SHO393273 SRK393273 TBG393273 TLC393273 TUY393273 UEU393273 UOQ393273 UYM393273 VII393273 VSE393273 WCA393273 WLW393273 WVS393273 K458809 JG458809 TC458809 ACY458809 AMU458809 AWQ458809 BGM458809 BQI458809 CAE458809 CKA458809 CTW458809 DDS458809 DNO458809 DXK458809 EHG458809 ERC458809 FAY458809 FKU458809 FUQ458809 GEM458809 GOI458809 GYE458809 HIA458809 HRW458809 IBS458809 ILO458809 IVK458809 JFG458809 JPC458809 JYY458809 KIU458809 KSQ458809 LCM458809 LMI458809 LWE458809 MGA458809 MPW458809 MZS458809 NJO458809 NTK458809 ODG458809 ONC458809 OWY458809 PGU458809 PQQ458809 QAM458809 QKI458809 QUE458809 REA458809 RNW458809 RXS458809 SHO458809 SRK458809 TBG458809 TLC458809 TUY458809 UEU458809 UOQ458809 UYM458809 VII458809 VSE458809 WCA458809 WLW458809 WVS458809 K524345 JG524345 TC524345 ACY524345 AMU524345 AWQ524345 BGM524345 BQI524345 CAE524345 CKA524345 CTW524345 DDS524345 DNO524345 DXK524345 EHG524345 ERC524345 FAY524345 FKU524345 FUQ524345 GEM524345 GOI524345 GYE524345 HIA524345 HRW524345 IBS524345 ILO524345 IVK524345 JFG524345 JPC524345 JYY524345 KIU524345 KSQ524345 LCM524345 LMI524345 LWE524345 MGA524345 MPW524345 MZS524345 NJO524345 NTK524345 ODG524345 ONC524345 OWY524345 PGU524345 PQQ524345 QAM524345 QKI524345 QUE524345 REA524345 RNW524345 RXS524345 SHO524345 SRK524345 TBG524345 TLC524345 TUY524345 UEU524345 UOQ524345 UYM524345 VII524345 VSE524345 WCA524345 WLW524345 WVS524345 K589881 JG589881 TC589881 ACY589881 AMU589881 AWQ589881 BGM589881 BQI589881 CAE589881 CKA589881 CTW589881 DDS589881 DNO589881 DXK589881 EHG589881 ERC589881 FAY589881 FKU589881 FUQ589881 GEM589881 GOI589881 GYE589881 HIA589881 HRW589881 IBS589881 ILO589881 IVK589881 JFG589881 JPC589881 JYY589881 KIU589881 KSQ589881 LCM589881 LMI589881 LWE589881 MGA589881 MPW589881 MZS589881 NJO589881 NTK589881 ODG589881 ONC589881 OWY589881 PGU589881 PQQ589881 QAM589881 QKI589881 QUE589881 REA589881 RNW589881 RXS589881 SHO589881 SRK589881 TBG589881 TLC589881 TUY589881 UEU589881 UOQ589881 UYM589881 VII589881 VSE589881 WCA589881 WLW589881 WVS589881 K655417 JG655417 TC655417 ACY655417 AMU655417 AWQ655417 BGM655417 BQI655417 CAE655417 CKA655417 CTW655417 DDS655417 DNO655417 DXK655417 EHG655417 ERC655417 FAY655417 FKU655417 FUQ655417 GEM655417 GOI655417 GYE655417 HIA655417 HRW655417 IBS655417 ILO655417 IVK655417 JFG655417 JPC655417 JYY655417 KIU655417 KSQ655417 LCM655417 LMI655417 LWE655417 MGA655417 MPW655417 MZS655417 NJO655417 NTK655417 ODG655417 ONC655417 OWY655417 PGU655417 PQQ655417 QAM655417 QKI655417 QUE655417 REA655417 RNW655417 RXS655417 SHO655417 SRK655417 TBG655417 TLC655417 TUY655417 UEU655417 UOQ655417 UYM655417 VII655417 VSE655417 WCA655417 WLW655417 WVS655417 K720953 JG720953 TC720953 ACY720953 AMU720953 AWQ720953 BGM720953 BQI720953 CAE720953 CKA720953 CTW720953 DDS720953 DNO720953 DXK720953 EHG720953 ERC720953 FAY720953 FKU720953 FUQ720953 GEM720953 GOI720953 GYE720953 HIA720953 HRW720953 IBS720953 ILO720953 IVK720953 JFG720953 JPC720953 JYY720953 KIU720953 KSQ720953 LCM720953 LMI720953 LWE720953 MGA720953 MPW720953 MZS720953 NJO720953 NTK720953 ODG720953 ONC720953 OWY720953 PGU720953 PQQ720953 QAM720953 QKI720953 QUE720953 REA720953 RNW720953 RXS720953 SHO720953 SRK720953 TBG720953 TLC720953 TUY720953 UEU720953 UOQ720953 UYM720953 VII720953 VSE720953 WCA720953 WLW720953 WVS720953 K786489 JG786489 TC786489 ACY786489 AMU786489 AWQ786489 BGM786489 BQI786489 CAE786489 CKA786489 CTW786489 DDS786489 DNO786489 DXK786489 EHG786489 ERC786489 FAY786489 FKU786489 FUQ786489 GEM786489 GOI786489 GYE786489 HIA786489 HRW786489 IBS786489 ILO786489 IVK786489 JFG786489 JPC786489 JYY786489 KIU786489 KSQ786489 LCM786489 LMI786489 LWE786489 MGA786489 MPW786489 MZS786489 NJO786489 NTK786489 ODG786489 ONC786489 OWY786489 PGU786489 PQQ786489 QAM786489 QKI786489 QUE786489 REA786489 RNW786489 RXS786489 SHO786489 SRK786489 TBG786489 TLC786489 TUY786489 UEU786489 UOQ786489 UYM786489 VII786489 VSE786489 WCA786489 WLW786489 WVS786489 K852025 JG852025 TC852025 ACY852025 AMU852025 AWQ852025 BGM852025 BQI852025 CAE852025 CKA852025 CTW852025 DDS852025 DNO852025 DXK852025 EHG852025 ERC852025 FAY852025 FKU852025 FUQ852025 GEM852025 GOI852025 GYE852025 HIA852025 HRW852025 IBS852025 ILO852025 IVK852025 JFG852025 JPC852025 JYY852025 KIU852025 KSQ852025 LCM852025 LMI852025 LWE852025 MGA852025 MPW852025 MZS852025 NJO852025 NTK852025 ODG852025 ONC852025 OWY852025 PGU852025 PQQ852025 QAM852025 QKI852025 QUE852025 REA852025 RNW852025 RXS852025 SHO852025 SRK852025 TBG852025 TLC852025 TUY852025 UEU852025 UOQ852025 UYM852025 VII852025 VSE852025 WCA852025 WLW852025 WVS852025 K917561 JG917561 TC917561 ACY917561 AMU917561 AWQ917561 BGM917561 BQI917561 CAE917561 CKA917561 CTW917561 DDS917561 DNO917561 DXK917561 EHG917561 ERC917561 FAY917561 FKU917561 FUQ917561 GEM917561 GOI917561 GYE917561 HIA917561 HRW917561 IBS917561 ILO917561 IVK917561 JFG917561 JPC917561 JYY917561 KIU917561 KSQ917561 LCM917561 LMI917561 LWE917561 MGA917561 MPW917561 MZS917561 NJO917561 NTK917561 ODG917561 ONC917561 OWY917561 PGU917561 PQQ917561 QAM917561 QKI917561 QUE917561 REA917561 RNW917561 RXS917561 SHO917561 SRK917561 TBG917561 TLC917561 TUY917561 UEU917561 UOQ917561 UYM917561 VII917561 VSE917561 WCA917561 WLW917561 WVS917561 K983097 JG983097 TC983097 ACY983097 AMU983097 AWQ983097 BGM983097 BQI983097 CAE983097 CKA983097 CTW983097 DDS983097 DNO983097 DXK983097 EHG983097 ERC983097 FAY983097 FKU983097 FUQ983097 GEM983097 GOI983097 GYE983097 HIA983097 HRW983097 IBS983097 ILO983097 IVK983097 JFG983097 JPC983097 JYY983097 KIU983097 KSQ983097 LCM983097 LMI983097 LWE983097 MGA983097 MPW983097 MZS983097 NJO983097 NTK983097 ODG983097 ONC983097 OWY983097 PGU983097 PQQ983097 QAM983097 QKI983097 QUE983097 REA983097 RNW983097 RXS983097 SHO983097 SRK983097 TBG983097 TLC983097 TUY983097 UEU983097 UOQ983097 UYM983097 VII983097 VSE983097 WCA983097 WLW983097 WVS983097">
      <formula1>1</formula1>
      <formula2>200</formula2>
    </dataValidation>
    <dataValidation allowBlank="1" showInputMessage="1" showErrorMessage="1" prompt="bez °C" sqref="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dataValidation allowBlank="1" showInputMessage="1" showErrorMessage="1" prompt="s dvojtečkou" sqref="C46:D47 IY46:IZ47 SU46:SV47 ACQ46:ACR47 AMM46:AMN47 AWI46:AWJ47 BGE46:BGF47 BQA46:BQB47 BZW46:BZX47 CJS46:CJT47 CTO46:CTP47 DDK46:DDL47 DNG46:DNH47 DXC46:DXD47 EGY46:EGZ47 EQU46:EQV47 FAQ46:FAR47 FKM46:FKN47 FUI46:FUJ47 GEE46:GEF47 GOA46:GOB47 GXW46:GXX47 HHS46:HHT47 HRO46:HRP47 IBK46:IBL47 ILG46:ILH47 IVC46:IVD47 JEY46:JEZ47 JOU46:JOV47 JYQ46:JYR47 KIM46:KIN47 KSI46:KSJ47 LCE46:LCF47 LMA46:LMB47 LVW46:LVX47 MFS46:MFT47 MPO46:MPP47 MZK46:MZL47 NJG46:NJH47 NTC46:NTD47 OCY46:OCZ47 OMU46:OMV47 OWQ46:OWR47 PGM46:PGN47 PQI46:PQJ47 QAE46:QAF47 QKA46:QKB47 QTW46:QTX47 RDS46:RDT47 RNO46:RNP47 RXK46:RXL47 SHG46:SHH47 SRC46:SRD47 TAY46:TAZ47 TKU46:TKV47 TUQ46:TUR47 UEM46:UEN47 UOI46:UOJ47 UYE46:UYF47 VIA46:VIB47 VRW46:VRX47 WBS46:WBT47 WLO46:WLP47 WVK46:WVL47 C65582:D65583 IY65582:IZ65583 SU65582:SV65583 ACQ65582:ACR65583 AMM65582:AMN65583 AWI65582:AWJ65583 BGE65582:BGF65583 BQA65582:BQB65583 BZW65582:BZX65583 CJS65582:CJT65583 CTO65582:CTP65583 DDK65582:DDL65583 DNG65582:DNH65583 DXC65582:DXD65583 EGY65582:EGZ65583 EQU65582:EQV65583 FAQ65582:FAR65583 FKM65582:FKN65583 FUI65582:FUJ65583 GEE65582:GEF65583 GOA65582:GOB65583 GXW65582:GXX65583 HHS65582:HHT65583 HRO65582:HRP65583 IBK65582:IBL65583 ILG65582:ILH65583 IVC65582:IVD65583 JEY65582:JEZ65583 JOU65582:JOV65583 JYQ65582:JYR65583 KIM65582:KIN65583 KSI65582:KSJ65583 LCE65582:LCF65583 LMA65582:LMB65583 LVW65582:LVX65583 MFS65582:MFT65583 MPO65582:MPP65583 MZK65582:MZL65583 NJG65582:NJH65583 NTC65582:NTD65583 OCY65582:OCZ65583 OMU65582:OMV65583 OWQ65582:OWR65583 PGM65582:PGN65583 PQI65582:PQJ65583 QAE65582:QAF65583 QKA65582:QKB65583 QTW65582:QTX65583 RDS65582:RDT65583 RNO65582:RNP65583 RXK65582:RXL65583 SHG65582:SHH65583 SRC65582:SRD65583 TAY65582:TAZ65583 TKU65582:TKV65583 TUQ65582:TUR65583 UEM65582:UEN65583 UOI65582:UOJ65583 UYE65582:UYF65583 VIA65582:VIB65583 VRW65582:VRX65583 WBS65582:WBT65583 WLO65582:WLP65583 WVK65582:WVL65583 C131118:D131119 IY131118:IZ131119 SU131118:SV131119 ACQ131118:ACR131119 AMM131118:AMN131119 AWI131118:AWJ131119 BGE131118:BGF131119 BQA131118:BQB131119 BZW131118:BZX131119 CJS131118:CJT131119 CTO131118:CTP131119 DDK131118:DDL131119 DNG131118:DNH131119 DXC131118:DXD131119 EGY131118:EGZ131119 EQU131118:EQV131119 FAQ131118:FAR131119 FKM131118:FKN131119 FUI131118:FUJ131119 GEE131118:GEF131119 GOA131118:GOB131119 GXW131118:GXX131119 HHS131118:HHT131119 HRO131118:HRP131119 IBK131118:IBL131119 ILG131118:ILH131119 IVC131118:IVD131119 JEY131118:JEZ131119 JOU131118:JOV131119 JYQ131118:JYR131119 KIM131118:KIN131119 KSI131118:KSJ131119 LCE131118:LCF131119 LMA131118:LMB131119 LVW131118:LVX131119 MFS131118:MFT131119 MPO131118:MPP131119 MZK131118:MZL131119 NJG131118:NJH131119 NTC131118:NTD131119 OCY131118:OCZ131119 OMU131118:OMV131119 OWQ131118:OWR131119 PGM131118:PGN131119 PQI131118:PQJ131119 QAE131118:QAF131119 QKA131118:QKB131119 QTW131118:QTX131119 RDS131118:RDT131119 RNO131118:RNP131119 RXK131118:RXL131119 SHG131118:SHH131119 SRC131118:SRD131119 TAY131118:TAZ131119 TKU131118:TKV131119 TUQ131118:TUR131119 UEM131118:UEN131119 UOI131118:UOJ131119 UYE131118:UYF131119 VIA131118:VIB131119 VRW131118:VRX131119 WBS131118:WBT131119 WLO131118:WLP131119 WVK131118:WVL131119 C196654:D196655 IY196654:IZ196655 SU196654:SV196655 ACQ196654:ACR196655 AMM196654:AMN196655 AWI196654:AWJ196655 BGE196654:BGF196655 BQA196654:BQB196655 BZW196654:BZX196655 CJS196654:CJT196655 CTO196654:CTP196655 DDK196654:DDL196655 DNG196654:DNH196655 DXC196654:DXD196655 EGY196654:EGZ196655 EQU196654:EQV196655 FAQ196654:FAR196655 FKM196654:FKN196655 FUI196654:FUJ196655 GEE196654:GEF196655 GOA196654:GOB196655 GXW196654:GXX196655 HHS196654:HHT196655 HRO196654:HRP196655 IBK196654:IBL196655 ILG196654:ILH196655 IVC196654:IVD196655 JEY196654:JEZ196655 JOU196654:JOV196655 JYQ196654:JYR196655 KIM196654:KIN196655 KSI196654:KSJ196655 LCE196654:LCF196655 LMA196654:LMB196655 LVW196654:LVX196655 MFS196654:MFT196655 MPO196654:MPP196655 MZK196654:MZL196655 NJG196654:NJH196655 NTC196654:NTD196655 OCY196654:OCZ196655 OMU196654:OMV196655 OWQ196654:OWR196655 PGM196654:PGN196655 PQI196654:PQJ196655 QAE196654:QAF196655 QKA196654:QKB196655 QTW196654:QTX196655 RDS196654:RDT196655 RNO196654:RNP196655 RXK196654:RXL196655 SHG196654:SHH196655 SRC196654:SRD196655 TAY196654:TAZ196655 TKU196654:TKV196655 TUQ196654:TUR196655 UEM196654:UEN196655 UOI196654:UOJ196655 UYE196654:UYF196655 VIA196654:VIB196655 VRW196654:VRX196655 WBS196654:WBT196655 WLO196654:WLP196655 WVK196654:WVL196655 C262190:D262191 IY262190:IZ262191 SU262190:SV262191 ACQ262190:ACR262191 AMM262190:AMN262191 AWI262190:AWJ262191 BGE262190:BGF262191 BQA262190:BQB262191 BZW262190:BZX262191 CJS262190:CJT262191 CTO262190:CTP262191 DDK262190:DDL262191 DNG262190:DNH262191 DXC262190:DXD262191 EGY262190:EGZ262191 EQU262190:EQV262191 FAQ262190:FAR262191 FKM262190:FKN262191 FUI262190:FUJ262191 GEE262190:GEF262191 GOA262190:GOB262191 GXW262190:GXX262191 HHS262190:HHT262191 HRO262190:HRP262191 IBK262190:IBL262191 ILG262190:ILH262191 IVC262190:IVD262191 JEY262190:JEZ262191 JOU262190:JOV262191 JYQ262190:JYR262191 KIM262190:KIN262191 KSI262190:KSJ262191 LCE262190:LCF262191 LMA262190:LMB262191 LVW262190:LVX262191 MFS262190:MFT262191 MPO262190:MPP262191 MZK262190:MZL262191 NJG262190:NJH262191 NTC262190:NTD262191 OCY262190:OCZ262191 OMU262190:OMV262191 OWQ262190:OWR262191 PGM262190:PGN262191 PQI262190:PQJ262191 QAE262190:QAF262191 QKA262190:QKB262191 QTW262190:QTX262191 RDS262190:RDT262191 RNO262190:RNP262191 RXK262190:RXL262191 SHG262190:SHH262191 SRC262190:SRD262191 TAY262190:TAZ262191 TKU262190:TKV262191 TUQ262190:TUR262191 UEM262190:UEN262191 UOI262190:UOJ262191 UYE262190:UYF262191 VIA262190:VIB262191 VRW262190:VRX262191 WBS262190:WBT262191 WLO262190:WLP262191 WVK262190:WVL262191 C327726:D327727 IY327726:IZ327727 SU327726:SV327727 ACQ327726:ACR327727 AMM327726:AMN327727 AWI327726:AWJ327727 BGE327726:BGF327727 BQA327726:BQB327727 BZW327726:BZX327727 CJS327726:CJT327727 CTO327726:CTP327727 DDK327726:DDL327727 DNG327726:DNH327727 DXC327726:DXD327727 EGY327726:EGZ327727 EQU327726:EQV327727 FAQ327726:FAR327727 FKM327726:FKN327727 FUI327726:FUJ327727 GEE327726:GEF327727 GOA327726:GOB327727 GXW327726:GXX327727 HHS327726:HHT327727 HRO327726:HRP327727 IBK327726:IBL327727 ILG327726:ILH327727 IVC327726:IVD327727 JEY327726:JEZ327727 JOU327726:JOV327727 JYQ327726:JYR327727 KIM327726:KIN327727 KSI327726:KSJ327727 LCE327726:LCF327727 LMA327726:LMB327727 LVW327726:LVX327727 MFS327726:MFT327727 MPO327726:MPP327727 MZK327726:MZL327727 NJG327726:NJH327727 NTC327726:NTD327727 OCY327726:OCZ327727 OMU327726:OMV327727 OWQ327726:OWR327727 PGM327726:PGN327727 PQI327726:PQJ327727 QAE327726:QAF327727 QKA327726:QKB327727 QTW327726:QTX327727 RDS327726:RDT327727 RNO327726:RNP327727 RXK327726:RXL327727 SHG327726:SHH327727 SRC327726:SRD327727 TAY327726:TAZ327727 TKU327726:TKV327727 TUQ327726:TUR327727 UEM327726:UEN327727 UOI327726:UOJ327727 UYE327726:UYF327727 VIA327726:VIB327727 VRW327726:VRX327727 WBS327726:WBT327727 WLO327726:WLP327727 WVK327726:WVL327727 C393262:D393263 IY393262:IZ393263 SU393262:SV393263 ACQ393262:ACR393263 AMM393262:AMN393263 AWI393262:AWJ393263 BGE393262:BGF393263 BQA393262:BQB393263 BZW393262:BZX393263 CJS393262:CJT393263 CTO393262:CTP393263 DDK393262:DDL393263 DNG393262:DNH393263 DXC393262:DXD393263 EGY393262:EGZ393263 EQU393262:EQV393263 FAQ393262:FAR393263 FKM393262:FKN393263 FUI393262:FUJ393263 GEE393262:GEF393263 GOA393262:GOB393263 GXW393262:GXX393263 HHS393262:HHT393263 HRO393262:HRP393263 IBK393262:IBL393263 ILG393262:ILH393263 IVC393262:IVD393263 JEY393262:JEZ393263 JOU393262:JOV393263 JYQ393262:JYR393263 KIM393262:KIN393263 KSI393262:KSJ393263 LCE393262:LCF393263 LMA393262:LMB393263 LVW393262:LVX393263 MFS393262:MFT393263 MPO393262:MPP393263 MZK393262:MZL393263 NJG393262:NJH393263 NTC393262:NTD393263 OCY393262:OCZ393263 OMU393262:OMV393263 OWQ393262:OWR393263 PGM393262:PGN393263 PQI393262:PQJ393263 QAE393262:QAF393263 QKA393262:QKB393263 QTW393262:QTX393263 RDS393262:RDT393263 RNO393262:RNP393263 RXK393262:RXL393263 SHG393262:SHH393263 SRC393262:SRD393263 TAY393262:TAZ393263 TKU393262:TKV393263 TUQ393262:TUR393263 UEM393262:UEN393263 UOI393262:UOJ393263 UYE393262:UYF393263 VIA393262:VIB393263 VRW393262:VRX393263 WBS393262:WBT393263 WLO393262:WLP393263 WVK393262:WVL393263 C458798:D458799 IY458798:IZ458799 SU458798:SV458799 ACQ458798:ACR458799 AMM458798:AMN458799 AWI458798:AWJ458799 BGE458798:BGF458799 BQA458798:BQB458799 BZW458798:BZX458799 CJS458798:CJT458799 CTO458798:CTP458799 DDK458798:DDL458799 DNG458798:DNH458799 DXC458798:DXD458799 EGY458798:EGZ458799 EQU458798:EQV458799 FAQ458798:FAR458799 FKM458798:FKN458799 FUI458798:FUJ458799 GEE458798:GEF458799 GOA458798:GOB458799 GXW458798:GXX458799 HHS458798:HHT458799 HRO458798:HRP458799 IBK458798:IBL458799 ILG458798:ILH458799 IVC458798:IVD458799 JEY458798:JEZ458799 JOU458798:JOV458799 JYQ458798:JYR458799 KIM458798:KIN458799 KSI458798:KSJ458799 LCE458798:LCF458799 LMA458798:LMB458799 LVW458798:LVX458799 MFS458798:MFT458799 MPO458798:MPP458799 MZK458798:MZL458799 NJG458798:NJH458799 NTC458798:NTD458799 OCY458798:OCZ458799 OMU458798:OMV458799 OWQ458798:OWR458799 PGM458798:PGN458799 PQI458798:PQJ458799 QAE458798:QAF458799 QKA458798:QKB458799 QTW458798:QTX458799 RDS458798:RDT458799 RNO458798:RNP458799 RXK458798:RXL458799 SHG458798:SHH458799 SRC458798:SRD458799 TAY458798:TAZ458799 TKU458798:TKV458799 TUQ458798:TUR458799 UEM458798:UEN458799 UOI458798:UOJ458799 UYE458798:UYF458799 VIA458798:VIB458799 VRW458798:VRX458799 WBS458798:WBT458799 WLO458798:WLP458799 WVK458798:WVL458799 C524334:D524335 IY524334:IZ524335 SU524334:SV524335 ACQ524334:ACR524335 AMM524334:AMN524335 AWI524334:AWJ524335 BGE524334:BGF524335 BQA524334:BQB524335 BZW524334:BZX524335 CJS524334:CJT524335 CTO524334:CTP524335 DDK524334:DDL524335 DNG524334:DNH524335 DXC524334:DXD524335 EGY524334:EGZ524335 EQU524334:EQV524335 FAQ524334:FAR524335 FKM524334:FKN524335 FUI524334:FUJ524335 GEE524334:GEF524335 GOA524334:GOB524335 GXW524334:GXX524335 HHS524334:HHT524335 HRO524334:HRP524335 IBK524334:IBL524335 ILG524334:ILH524335 IVC524334:IVD524335 JEY524334:JEZ524335 JOU524334:JOV524335 JYQ524334:JYR524335 KIM524334:KIN524335 KSI524334:KSJ524335 LCE524334:LCF524335 LMA524334:LMB524335 LVW524334:LVX524335 MFS524334:MFT524335 MPO524334:MPP524335 MZK524334:MZL524335 NJG524334:NJH524335 NTC524334:NTD524335 OCY524334:OCZ524335 OMU524334:OMV524335 OWQ524334:OWR524335 PGM524334:PGN524335 PQI524334:PQJ524335 QAE524334:QAF524335 QKA524334:QKB524335 QTW524334:QTX524335 RDS524334:RDT524335 RNO524334:RNP524335 RXK524334:RXL524335 SHG524334:SHH524335 SRC524334:SRD524335 TAY524334:TAZ524335 TKU524334:TKV524335 TUQ524334:TUR524335 UEM524334:UEN524335 UOI524334:UOJ524335 UYE524334:UYF524335 VIA524334:VIB524335 VRW524334:VRX524335 WBS524334:WBT524335 WLO524334:WLP524335 WVK524334:WVL524335 C589870:D589871 IY589870:IZ589871 SU589870:SV589871 ACQ589870:ACR589871 AMM589870:AMN589871 AWI589870:AWJ589871 BGE589870:BGF589871 BQA589870:BQB589871 BZW589870:BZX589871 CJS589870:CJT589871 CTO589870:CTP589871 DDK589870:DDL589871 DNG589870:DNH589871 DXC589870:DXD589871 EGY589870:EGZ589871 EQU589870:EQV589871 FAQ589870:FAR589871 FKM589870:FKN589871 FUI589870:FUJ589871 GEE589870:GEF589871 GOA589870:GOB589871 GXW589870:GXX589871 HHS589870:HHT589871 HRO589870:HRP589871 IBK589870:IBL589871 ILG589870:ILH589871 IVC589870:IVD589871 JEY589870:JEZ589871 JOU589870:JOV589871 JYQ589870:JYR589871 KIM589870:KIN589871 KSI589870:KSJ589871 LCE589870:LCF589871 LMA589870:LMB589871 LVW589870:LVX589871 MFS589870:MFT589871 MPO589870:MPP589871 MZK589870:MZL589871 NJG589870:NJH589871 NTC589870:NTD589871 OCY589870:OCZ589871 OMU589870:OMV589871 OWQ589870:OWR589871 PGM589870:PGN589871 PQI589870:PQJ589871 QAE589870:QAF589871 QKA589870:QKB589871 QTW589870:QTX589871 RDS589870:RDT589871 RNO589870:RNP589871 RXK589870:RXL589871 SHG589870:SHH589871 SRC589870:SRD589871 TAY589870:TAZ589871 TKU589870:TKV589871 TUQ589870:TUR589871 UEM589870:UEN589871 UOI589870:UOJ589871 UYE589870:UYF589871 VIA589870:VIB589871 VRW589870:VRX589871 WBS589870:WBT589871 WLO589870:WLP589871 WVK589870:WVL589871 C655406:D655407 IY655406:IZ655407 SU655406:SV655407 ACQ655406:ACR655407 AMM655406:AMN655407 AWI655406:AWJ655407 BGE655406:BGF655407 BQA655406:BQB655407 BZW655406:BZX655407 CJS655406:CJT655407 CTO655406:CTP655407 DDK655406:DDL655407 DNG655406:DNH655407 DXC655406:DXD655407 EGY655406:EGZ655407 EQU655406:EQV655407 FAQ655406:FAR655407 FKM655406:FKN655407 FUI655406:FUJ655407 GEE655406:GEF655407 GOA655406:GOB655407 GXW655406:GXX655407 HHS655406:HHT655407 HRO655406:HRP655407 IBK655406:IBL655407 ILG655406:ILH655407 IVC655406:IVD655407 JEY655406:JEZ655407 JOU655406:JOV655407 JYQ655406:JYR655407 KIM655406:KIN655407 KSI655406:KSJ655407 LCE655406:LCF655407 LMA655406:LMB655407 LVW655406:LVX655407 MFS655406:MFT655407 MPO655406:MPP655407 MZK655406:MZL655407 NJG655406:NJH655407 NTC655406:NTD655407 OCY655406:OCZ655407 OMU655406:OMV655407 OWQ655406:OWR655407 PGM655406:PGN655407 PQI655406:PQJ655407 QAE655406:QAF655407 QKA655406:QKB655407 QTW655406:QTX655407 RDS655406:RDT655407 RNO655406:RNP655407 RXK655406:RXL655407 SHG655406:SHH655407 SRC655406:SRD655407 TAY655406:TAZ655407 TKU655406:TKV655407 TUQ655406:TUR655407 UEM655406:UEN655407 UOI655406:UOJ655407 UYE655406:UYF655407 VIA655406:VIB655407 VRW655406:VRX655407 WBS655406:WBT655407 WLO655406:WLP655407 WVK655406:WVL655407 C720942:D720943 IY720942:IZ720943 SU720942:SV720943 ACQ720942:ACR720943 AMM720942:AMN720943 AWI720942:AWJ720943 BGE720942:BGF720943 BQA720942:BQB720943 BZW720942:BZX720943 CJS720942:CJT720943 CTO720942:CTP720943 DDK720942:DDL720943 DNG720942:DNH720943 DXC720942:DXD720943 EGY720942:EGZ720943 EQU720942:EQV720943 FAQ720942:FAR720943 FKM720942:FKN720943 FUI720942:FUJ720943 GEE720942:GEF720943 GOA720942:GOB720943 GXW720942:GXX720943 HHS720942:HHT720943 HRO720942:HRP720943 IBK720942:IBL720943 ILG720942:ILH720943 IVC720942:IVD720943 JEY720942:JEZ720943 JOU720942:JOV720943 JYQ720942:JYR720943 KIM720942:KIN720943 KSI720942:KSJ720943 LCE720942:LCF720943 LMA720942:LMB720943 LVW720942:LVX720943 MFS720942:MFT720943 MPO720942:MPP720943 MZK720942:MZL720943 NJG720942:NJH720943 NTC720942:NTD720943 OCY720942:OCZ720943 OMU720942:OMV720943 OWQ720942:OWR720943 PGM720942:PGN720943 PQI720942:PQJ720943 QAE720942:QAF720943 QKA720942:QKB720943 QTW720942:QTX720943 RDS720942:RDT720943 RNO720942:RNP720943 RXK720942:RXL720943 SHG720942:SHH720943 SRC720942:SRD720943 TAY720942:TAZ720943 TKU720942:TKV720943 TUQ720942:TUR720943 UEM720942:UEN720943 UOI720942:UOJ720943 UYE720942:UYF720943 VIA720942:VIB720943 VRW720942:VRX720943 WBS720942:WBT720943 WLO720942:WLP720943 WVK720942:WVL720943 C786478:D786479 IY786478:IZ786479 SU786478:SV786479 ACQ786478:ACR786479 AMM786478:AMN786479 AWI786478:AWJ786479 BGE786478:BGF786479 BQA786478:BQB786479 BZW786478:BZX786479 CJS786478:CJT786479 CTO786478:CTP786479 DDK786478:DDL786479 DNG786478:DNH786479 DXC786478:DXD786479 EGY786478:EGZ786479 EQU786478:EQV786479 FAQ786478:FAR786479 FKM786478:FKN786479 FUI786478:FUJ786479 GEE786478:GEF786479 GOA786478:GOB786479 GXW786478:GXX786479 HHS786478:HHT786479 HRO786478:HRP786479 IBK786478:IBL786479 ILG786478:ILH786479 IVC786478:IVD786479 JEY786478:JEZ786479 JOU786478:JOV786479 JYQ786478:JYR786479 KIM786478:KIN786479 KSI786478:KSJ786479 LCE786478:LCF786479 LMA786478:LMB786479 LVW786478:LVX786479 MFS786478:MFT786479 MPO786478:MPP786479 MZK786478:MZL786479 NJG786478:NJH786479 NTC786478:NTD786479 OCY786478:OCZ786479 OMU786478:OMV786479 OWQ786478:OWR786479 PGM786478:PGN786479 PQI786478:PQJ786479 QAE786478:QAF786479 QKA786478:QKB786479 QTW786478:QTX786479 RDS786478:RDT786479 RNO786478:RNP786479 RXK786478:RXL786479 SHG786478:SHH786479 SRC786478:SRD786479 TAY786478:TAZ786479 TKU786478:TKV786479 TUQ786478:TUR786479 UEM786478:UEN786479 UOI786478:UOJ786479 UYE786478:UYF786479 VIA786478:VIB786479 VRW786478:VRX786479 WBS786478:WBT786479 WLO786478:WLP786479 WVK786478:WVL786479 C852014:D852015 IY852014:IZ852015 SU852014:SV852015 ACQ852014:ACR852015 AMM852014:AMN852015 AWI852014:AWJ852015 BGE852014:BGF852015 BQA852014:BQB852015 BZW852014:BZX852015 CJS852014:CJT852015 CTO852014:CTP852015 DDK852014:DDL852015 DNG852014:DNH852015 DXC852014:DXD852015 EGY852014:EGZ852015 EQU852014:EQV852015 FAQ852014:FAR852015 FKM852014:FKN852015 FUI852014:FUJ852015 GEE852014:GEF852015 GOA852014:GOB852015 GXW852014:GXX852015 HHS852014:HHT852015 HRO852014:HRP852015 IBK852014:IBL852015 ILG852014:ILH852015 IVC852014:IVD852015 JEY852014:JEZ852015 JOU852014:JOV852015 JYQ852014:JYR852015 KIM852014:KIN852015 KSI852014:KSJ852015 LCE852014:LCF852015 LMA852014:LMB852015 LVW852014:LVX852015 MFS852014:MFT852015 MPO852014:MPP852015 MZK852014:MZL852015 NJG852014:NJH852015 NTC852014:NTD852015 OCY852014:OCZ852015 OMU852014:OMV852015 OWQ852014:OWR852015 PGM852014:PGN852015 PQI852014:PQJ852015 QAE852014:QAF852015 QKA852014:QKB852015 QTW852014:QTX852015 RDS852014:RDT852015 RNO852014:RNP852015 RXK852014:RXL852015 SHG852014:SHH852015 SRC852014:SRD852015 TAY852014:TAZ852015 TKU852014:TKV852015 TUQ852014:TUR852015 UEM852014:UEN852015 UOI852014:UOJ852015 UYE852014:UYF852015 VIA852014:VIB852015 VRW852014:VRX852015 WBS852014:WBT852015 WLO852014:WLP852015 WVK852014:WVL852015 C917550:D917551 IY917550:IZ917551 SU917550:SV917551 ACQ917550:ACR917551 AMM917550:AMN917551 AWI917550:AWJ917551 BGE917550:BGF917551 BQA917550:BQB917551 BZW917550:BZX917551 CJS917550:CJT917551 CTO917550:CTP917551 DDK917550:DDL917551 DNG917550:DNH917551 DXC917550:DXD917551 EGY917550:EGZ917551 EQU917550:EQV917551 FAQ917550:FAR917551 FKM917550:FKN917551 FUI917550:FUJ917551 GEE917550:GEF917551 GOA917550:GOB917551 GXW917550:GXX917551 HHS917550:HHT917551 HRO917550:HRP917551 IBK917550:IBL917551 ILG917550:ILH917551 IVC917550:IVD917551 JEY917550:JEZ917551 JOU917550:JOV917551 JYQ917550:JYR917551 KIM917550:KIN917551 KSI917550:KSJ917551 LCE917550:LCF917551 LMA917550:LMB917551 LVW917550:LVX917551 MFS917550:MFT917551 MPO917550:MPP917551 MZK917550:MZL917551 NJG917550:NJH917551 NTC917550:NTD917551 OCY917550:OCZ917551 OMU917550:OMV917551 OWQ917550:OWR917551 PGM917550:PGN917551 PQI917550:PQJ917551 QAE917550:QAF917551 QKA917550:QKB917551 QTW917550:QTX917551 RDS917550:RDT917551 RNO917550:RNP917551 RXK917550:RXL917551 SHG917550:SHH917551 SRC917550:SRD917551 TAY917550:TAZ917551 TKU917550:TKV917551 TUQ917550:TUR917551 UEM917550:UEN917551 UOI917550:UOJ917551 UYE917550:UYF917551 VIA917550:VIB917551 VRW917550:VRX917551 WBS917550:WBT917551 WLO917550:WLP917551 WVK917550:WVL917551 C983086:D983087 IY983086:IZ983087 SU983086:SV983087 ACQ983086:ACR983087 AMM983086:AMN983087 AWI983086:AWJ983087 BGE983086:BGF983087 BQA983086:BQB983087 BZW983086:BZX983087 CJS983086:CJT983087 CTO983086:CTP983087 DDK983086:DDL983087 DNG983086:DNH983087 DXC983086:DXD983087 EGY983086:EGZ983087 EQU983086:EQV983087 FAQ983086:FAR983087 FKM983086:FKN983087 FUI983086:FUJ983087 GEE983086:GEF983087 GOA983086:GOB983087 GXW983086:GXX983087 HHS983086:HHT983087 HRO983086:HRP983087 IBK983086:IBL983087 ILG983086:ILH983087 IVC983086:IVD983087 JEY983086:JEZ983087 JOU983086:JOV983087 JYQ983086:JYR983087 KIM983086:KIN983087 KSI983086:KSJ983087 LCE983086:LCF983087 LMA983086:LMB983087 LVW983086:LVX983087 MFS983086:MFT983087 MPO983086:MPP983087 MZK983086:MZL983087 NJG983086:NJH983087 NTC983086:NTD983087 OCY983086:OCZ983087 OMU983086:OMV983087 OWQ983086:OWR983087 PGM983086:PGN983087 PQI983086:PQJ983087 QAE983086:QAF983087 QKA983086:QKB983087 QTW983086:QTX983087 RDS983086:RDT983087 RNO983086:RNP983087 RXK983086:RXL983087 SHG983086:SHH983087 SRC983086:SRD983087 TAY983086:TAZ983087 TKU983086:TKV983087 TUQ983086:TUR983087 UEM983086:UEN983087 UOI983086:UOJ983087 UYE983086:UYF983087 VIA983086:VIB983087 VRW983086:VRX983087 WBS983086:WBT983087 WLO983086:WLP983087 WVK983086:WVL983087"/>
    <dataValidation allowBlank="1" showInputMessage="1" showErrorMessage="1" promptTitle="stisk Ctrl a ; (středníku)" prompt="zapíše dnešní datum" sqref="Q1:S1 JM1:JO1 TI1:TK1 ADE1:ADG1 ANA1:ANC1 AWW1:AWY1 BGS1:BGU1 BQO1:BQQ1 CAK1:CAM1 CKG1:CKI1 CUC1:CUE1 DDY1:DEA1 DNU1:DNW1 DXQ1:DXS1 EHM1:EHO1 ERI1:ERK1 FBE1:FBG1 FLA1:FLC1 FUW1:FUY1 GES1:GEU1 GOO1:GOQ1 GYK1:GYM1 HIG1:HII1 HSC1:HSE1 IBY1:ICA1 ILU1:ILW1 IVQ1:IVS1 JFM1:JFO1 JPI1:JPK1 JZE1:JZG1 KJA1:KJC1 KSW1:KSY1 LCS1:LCU1 LMO1:LMQ1 LWK1:LWM1 MGG1:MGI1 MQC1:MQE1 MZY1:NAA1 NJU1:NJW1 NTQ1:NTS1 ODM1:ODO1 ONI1:ONK1 OXE1:OXG1 PHA1:PHC1 PQW1:PQY1 QAS1:QAU1 QKO1:QKQ1 QUK1:QUM1 REG1:REI1 ROC1:ROE1 RXY1:RYA1 SHU1:SHW1 SRQ1:SRS1 TBM1:TBO1 TLI1:TLK1 TVE1:TVG1 UFA1:UFC1 UOW1:UOY1 UYS1:UYU1 VIO1:VIQ1 VSK1:VSM1 WCG1:WCI1 WMC1:WME1 WVY1:WWA1 Q65537:S65537 JM65537:JO65537 TI65537:TK65537 ADE65537:ADG65537 ANA65537:ANC65537 AWW65537:AWY65537 BGS65537:BGU65537 BQO65537:BQQ65537 CAK65537:CAM65537 CKG65537:CKI65537 CUC65537:CUE65537 DDY65537:DEA65537 DNU65537:DNW65537 DXQ65537:DXS65537 EHM65537:EHO65537 ERI65537:ERK65537 FBE65537:FBG65537 FLA65537:FLC65537 FUW65537:FUY65537 GES65537:GEU65537 GOO65537:GOQ65537 GYK65537:GYM65537 HIG65537:HII65537 HSC65537:HSE65537 IBY65537:ICA65537 ILU65537:ILW65537 IVQ65537:IVS65537 JFM65537:JFO65537 JPI65537:JPK65537 JZE65537:JZG65537 KJA65537:KJC65537 KSW65537:KSY65537 LCS65537:LCU65537 LMO65537:LMQ65537 LWK65537:LWM65537 MGG65537:MGI65537 MQC65537:MQE65537 MZY65537:NAA65537 NJU65537:NJW65537 NTQ65537:NTS65537 ODM65537:ODO65537 ONI65537:ONK65537 OXE65537:OXG65537 PHA65537:PHC65537 PQW65537:PQY65537 QAS65537:QAU65537 QKO65537:QKQ65537 QUK65537:QUM65537 REG65537:REI65537 ROC65537:ROE65537 RXY65537:RYA65537 SHU65537:SHW65537 SRQ65537:SRS65537 TBM65537:TBO65537 TLI65537:TLK65537 TVE65537:TVG65537 UFA65537:UFC65537 UOW65537:UOY65537 UYS65537:UYU65537 VIO65537:VIQ65537 VSK65537:VSM65537 WCG65537:WCI65537 WMC65537:WME65537 WVY65537:WWA65537 Q131073:S131073 JM131073:JO131073 TI131073:TK131073 ADE131073:ADG131073 ANA131073:ANC131073 AWW131073:AWY131073 BGS131073:BGU131073 BQO131073:BQQ131073 CAK131073:CAM131073 CKG131073:CKI131073 CUC131073:CUE131073 DDY131073:DEA131073 DNU131073:DNW131073 DXQ131073:DXS131073 EHM131073:EHO131073 ERI131073:ERK131073 FBE131073:FBG131073 FLA131073:FLC131073 FUW131073:FUY131073 GES131073:GEU131073 GOO131073:GOQ131073 GYK131073:GYM131073 HIG131073:HII131073 HSC131073:HSE131073 IBY131073:ICA131073 ILU131073:ILW131073 IVQ131073:IVS131073 JFM131073:JFO131073 JPI131073:JPK131073 JZE131073:JZG131073 KJA131073:KJC131073 KSW131073:KSY131073 LCS131073:LCU131073 LMO131073:LMQ131073 LWK131073:LWM131073 MGG131073:MGI131073 MQC131073:MQE131073 MZY131073:NAA131073 NJU131073:NJW131073 NTQ131073:NTS131073 ODM131073:ODO131073 ONI131073:ONK131073 OXE131073:OXG131073 PHA131073:PHC131073 PQW131073:PQY131073 QAS131073:QAU131073 QKO131073:QKQ131073 QUK131073:QUM131073 REG131073:REI131073 ROC131073:ROE131073 RXY131073:RYA131073 SHU131073:SHW131073 SRQ131073:SRS131073 TBM131073:TBO131073 TLI131073:TLK131073 TVE131073:TVG131073 UFA131073:UFC131073 UOW131073:UOY131073 UYS131073:UYU131073 VIO131073:VIQ131073 VSK131073:VSM131073 WCG131073:WCI131073 WMC131073:WME131073 WVY131073:WWA131073 Q196609:S196609 JM196609:JO196609 TI196609:TK196609 ADE196609:ADG196609 ANA196609:ANC196609 AWW196609:AWY196609 BGS196609:BGU196609 BQO196609:BQQ196609 CAK196609:CAM196609 CKG196609:CKI196609 CUC196609:CUE196609 DDY196609:DEA196609 DNU196609:DNW196609 DXQ196609:DXS196609 EHM196609:EHO196609 ERI196609:ERK196609 FBE196609:FBG196609 FLA196609:FLC196609 FUW196609:FUY196609 GES196609:GEU196609 GOO196609:GOQ196609 GYK196609:GYM196609 HIG196609:HII196609 HSC196609:HSE196609 IBY196609:ICA196609 ILU196609:ILW196609 IVQ196609:IVS196609 JFM196609:JFO196609 JPI196609:JPK196609 JZE196609:JZG196609 KJA196609:KJC196609 KSW196609:KSY196609 LCS196609:LCU196609 LMO196609:LMQ196609 LWK196609:LWM196609 MGG196609:MGI196609 MQC196609:MQE196609 MZY196609:NAA196609 NJU196609:NJW196609 NTQ196609:NTS196609 ODM196609:ODO196609 ONI196609:ONK196609 OXE196609:OXG196609 PHA196609:PHC196609 PQW196609:PQY196609 QAS196609:QAU196609 QKO196609:QKQ196609 QUK196609:QUM196609 REG196609:REI196609 ROC196609:ROE196609 RXY196609:RYA196609 SHU196609:SHW196609 SRQ196609:SRS196609 TBM196609:TBO196609 TLI196609:TLK196609 TVE196609:TVG196609 UFA196609:UFC196609 UOW196609:UOY196609 UYS196609:UYU196609 VIO196609:VIQ196609 VSK196609:VSM196609 WCG196609:WCI196609 WMC196609:WME196609 WVY196609:WWA196609 Q262145:S262145 JM262145:JO262145 TI262145:TK262145 ADE262145:ADG262145 ANA262145:ANC262145 AWW262145:AWY262145 BGS262145:BGU262145 BQO262145:BQQ262145 CAK262145:CAM262145 CKG262145:CKI262145 CUC262145:CUE262145 DDY262145:DEA262145 DNU262145:DNW262145 DXQ262145:DXS262145 EHM262145:EHO262145 ERI262145:ERK262145 FBE262145:FBG262145 FLA262145:FLC262145 FUW262145:FUY262145 GES262145:GEU262145 GOO262145:GOQ262145 GYK262145:GYM262145 HIG262145:HII262145 HSC262145:HSE262145 IBY262145:ICA262145 ILU262145:ILW262145 IVQ262145:IVS262145 JFM262145:JFO262145 JPI262145:JPK262145 JZE262145:JZG262145 KJA262145:KJC262145 KSW262145:KSY262145 LCS262145:LCU262145 LMO262145:LMQ262145 LWK262145:LWM262145 MGG262145:MGI262145 MQC262145:MQE262145 MZY262145:NAA262145 NJU262145:NJW262145 NTQ262145:NTS262145 ODM262145:ODO262145 ONI262145:ONK262145 OXE262145:OXG262145 PHA262145:PHC262145 PQW262145:PQY262145 QAS262145:QAU262145 QKO262145:QKQ262145 QUK262145:QUM262145 REG262145:REI262145 ROC262145:ROE262145 RXY262145:RYA262145 SHU262145:SHW262145 SRQ262145:SRS262145 TBM262145:TBO262145 TLI262145:TLK262145 TVE262145:TVG262145 UFA262145:UFC262145 UOW262145:UOY262145 UYS262145:UYU262145 VIO262145:VIQ262145 VSK262145:VSM262145 WCG262145:WCI262145 WMC262145:WME262145 WVY262145:WWA262145 Q327681:S327681 JM327681:JO327681 TI327681:TK327681 ADE327681:ADG327681 ANA327681:ANC327681 AWW327681:AWY327681 BGS327681:BGU327681 BQO327681:BQQ327681 CAK327681:CAM327681 CKG327681:CKI327681 CUC327681:CUE327681 DDY327681:DEA327681 DNU327681:DNW327681 DXQ327681:DXS327681 EHM327681:EHO327681 ERI327681:ERK327681 FBE327681:FBG327681 FLA327681:FLC327681 FUW327681:FUY327681 GES327681:GEU327681 GOO327681:GOQ327681 GYK327681:GYM327681 HIG327681:HII327681 HSC327681:HSE327681 IBY327681:ICA327681 ILU327681:ILW327681 IVQ327681:IVS327681 JFM327681:JFO327681 JPI327681:JPK327681 JZE327681:JZG327681 KJA327681:KJC327681 KSW327681:KSY327681 LCS327681:LCU327681 LMO327681:LMQ327681 LWK327681:LWM327681 MGG327681:MGI327681 MQC327681:MQE327681 MZY327681:NAA327681 NJU327681:NJW327681 NTQ327681:NTS327681 ODM327681:ODO327681 ONI327681:ONK327681 OXE327681:OXG327681 PHA327681:PHC327681 PQW327681:PQY327681 QAS327681:QAU327681 QKO327681:QKQ327681 QUK327681:QUM327681 REG327681:REI327681 ROC327681:ROE327681 RXY327681:RYA327681 SHU327681:SHW327681 SRQ327681:SRS327681 TBM327681:TBO327681 TLI327681:TLK327681 TVE327681:TVG327681 UFA327681:UFC327681 UOW327681:UOY327681 UYS327681:UYU327681 VIO327681:VIQ327681 VSK327681:VSM327681 WCG327681:WCI327681 WMC327681:WME327681 WVY327681:WWA327681 Q393217:S393217 JM393217:JO393217 TI393217:TK393217 ADE393217:ADG393217 ANA393217:ANC393217 AWW393217:AWY393217 BGS393217:BGU393217 BQO393217:BQQ393217 CAK393217:CAM393217 CKG393217:CKI393217 CUC393217:CUE393217 DDY393217:DEA393217 DNU393217:DNW393217 DXQ393217:DXS393217 EHM393217:EHO393217 ERI393217:ERK393217 FBE393217:FBG393217 FLA393217:FLC393217 FUW393217:FUY393217 GES393217:GEU393217 GOO393217:GOQ393217 GYK393217:GYM393217 HIG393217:HII393217 HSC393217:HSE393217 IBY393217:ICA393217 ILU393217:ILW393217 IVQ393217:IVS393217 JFM393217:JFO393217 JPI393217:JPK393217 JZE393217:JZG393217 KJA393217:KJC393217 KSW393217:KSY393217 LCS393217:LCU393217 LMO393217:LMQ393217 LWK393217:LWM393217 MGG393217:MGI393217 MQC393217:MQE393217 MZY393217:NAA393217 NJU393217:NJW393217 NTQ393217:NTS393217 ODM393217:ODO393217 ONI393217:ONK393217 OXE393217:OXG393217 PHA393217:PHC393217 PQW393217:PQY393217 QAS393217:QAU393217 QKO393217:QKQ393217 QUK393217:QUM393217 REG393217:REI393217 ROC393217:ROE393217 RXY393217:RYA393217 SHU393217:SHW393217 SRQ393217:SRS393217 TBM393217:TBO393217 TLI393217:TLK393217 TVE393217:TVG393217 UFA393217:UFC393217 UOW393217:UOY393217 UYS393217:UYU393217 VIO393217:VIQ393217 VSK393217:VSM393217 WCG393217:WCI393217 WMC393217:WME393217 WVY393217:WWA393217 Q458753:S458753 JM458753:JO458753 TI458753:TK458753 ADE458753:ADG458753 ANA458753:ANC458753 AWW458753:AWY458753 BGS458753:BGU458753 BQO458753:BQQ458753 CAK458753:CAM458753 CKG458753:CKI458753 CUC458753:CUE458753 DDY458753:DEA458753 DNU458753:DNW458753 DXQ458753:DXS458753 EHM458753:EHO458753 ERI458753:ERK458753 FBE458753:FBG458753 FLA458753:FLC458753 FUW458753:FUY458753 GES458753:GEU458753 GOO458753:GOQ458753 GYK458753:GYM458753 HIG458753:HII458753 HSC458753:HSE458753 IBY458753:ICA458753 ILU458753:ILW458753 IVQ458753:IVS458753 JFM458753:JFO458753 JPI458753:JPK458753 JZE458753:JZG458753 KJA458753:KJC458753 KSW458753:KSY458753 LCS458753:LCU458753 LMO458753:LMQ458753 LWK458753:LWM458753 MGG458753:MGI458753 MQC458753:MQE458753 MZY458753:NAA458753 NJU458753:NJW458753 NTQ458753:NTS458753 ODM458753:ODO458753 ONI458753:ONK458753 OXE458753:OXG458753 PHA458753:PHC458753 PQW458753:PQY458753 QAS458753:QAU458753 QKO458753:QKQ458753 QUK458753:QUM458753 REG458753:REI458753 ROC458753:ROE458753 RXY458753:RYA458753 SHU458753:SHW458753 SRQ458753:SRS458753 TBM458753:TBO458753 TLI458753:TLK458753 TVE458753:TVG458753 UFA458753:UFC458753 UOW458753:UOY458753 UYS458753:UYU458753 VIO458753:VIQ458753 VSK458753:VSM458753 WCG458753:WCI458753 WMC458753:WME458753 WVY458753:WWA458753 Q524289:S524289 JM524289:JO524289 TI524289:TK524289 ADE524289:ADG524289 ANA524289:ANC524289 AWW524289:AWY524289 BGS524289:BGU524289 BQO524289:BQQ524289 CAK524289:CAM524289 CKG524289:CKI524289 CUC524289:CUE524289 DDY524289:DEA524289 DNU524289:DNW524289 DXQ524289:DXS524289 EHM524289:EHO524289 ERI524289:ERK524289 FBE524289:FBG524289 FLA524289:FLC524289 FUW524289:FUY524289 GES524289:GEU524289 GOO524289:GOQ524289 GYK524289:GYM524289 HIG524289:HII524289 HSC524289:HSE524289 IBY524289:ICA524289 ILU524289:ILW524289 IVQ524289:IVS524289 JFM524289:JFO524289 JPI524289:JPK524289 JZE524289:JZG524289 KJA524289:KJC524289 KSW524289:KSY524289 LCS524289:LCU524289 LMO524289:LMQ524289 LWK524289:LWM524289 MGG524289:MGI524289 MQC524289:MQE524289 MZY524289:NAA524289 NJU524289:NJW524289 NTQ524289:NTS524289 ODM524289:ODO524289 ONI524289:ONK524289 OXE524289:OXG524289 PHA524289:PHC524289 PQW524289:PQY524289 QAS524289:QAU524289 QKO524289:QKQ524289 QUK524289:QUM524289 REG524289:REI524289 ROC524289:ROE524289 RXY524289:RYA524289 SHU524289:SHW524289 SRQ524289:SRS524289 TBM524289:TBO524289 TLI524289:TLK524289 TVE524289:TVG524289 UFA524289:UFC524289 UOW524289:UOY524289 UYS524289:UYU524289 VIO524289:VIQ524289 VSK524289:VSM524289 WCG524289:WCI524289 WMC524289:WME524289 WVY524289:WWA524289 Q589825:S589825 JM589825:JO589825 TI589825:TK589825 ADE589825:ADG589825 ANA589825:ANC589825 AWW589825:AWY589825 BGS589825:BGU589825 BQO589825:BQQ589825 CAK589825:CAM589825 CKG589825:CKI589825 CUC589825:CUE589825 DDY589825:DEA589825 DNU589825:DNW589825 DXQ589825:DXS589825 EHM589825:EHO589825 ERI589825:ERK589825 FBE589825:FBG589825 FLA589825:FLC589825 FUW589825:FUY589825 GES589825:GEU589825 GOO589825:GOQ589825 GYK589825:GYM589825 HIG589825:HII589825 HSC589825:HSE589825 IBY589825:ICA589825 ILU589825:ILW589825 IVQ589825:IVS589825 JFM589825:JFO589825 JPI589825:JPK589825 JZE589825:JZG589825 KJA589825:KJC589825 KSW589825:KSY589825 LCS589825:LCU589825 LMO589825:LMQ589825 LWK589825:LWM589825 MGG589825:MGI589825 MQC589825:MQE589825 MZY589825:NAA589825 NJU589825:NJW589825 NTQ589825:NTS589825 ODM589825:ODO589825 ONI589825:ONK589825 OXE589825:OXG589825 PHA589825:PHC589825 PQW589825:PQY589825 QAS589825:QAU589825 QKO589825:QKQ589825 QUK589825:QUM589825 REG589825:REI589825 ROC589825:ROE589825 RXY589825:RYA589825 SHU589825:SHW589825 SRQ589825:SRS589825 TBM589825:TBO589825 TLI589825:TLK589825 TVE589825:TVG589825 UFA589825:UFC589825 UOW589825:UOY589825 UYS589825:UYU589825 VIO589825:VIQ589825 VSK589825:VSM589825 WCG589825:WCI589825 WMC589825:WME589825 WVY589825:WWA589825 Q655361:S655361 JM655361:JO655361 TI655361:TK655361 ADE655361:ADG655361 ANA655361:ANC655361 AWW655361:AWY655361 BGS655361:BGU655361 BQO655361:BQQ655361 CAK655361:CAM655361 CKG655361:CKI655361 CUC655361:CUE655361 DDY655361:DEA655361 DNU655361:DNW655361 DXQ655361:DXS655361 EHM655361:EHO655361 ERI655361:ERK655361 FBE655361:FBG655361 FLA655361:FLC655361 FUW655361:FUY655361 GES655361:GEU655361 GOO655361:GOQ655361 GYK655361:GYM655361 HIG655361:HII655361 HSC655361:HSE655361 IBY655361:ICA655361 ILU655361:ILW655361 IVQ655361:IVS655361 JFM655361:JFO655361 JPI655361:JPK655361 JZE655361:JZG655361 KJA655361:KJC655361 KSW655361:KSY655361 LCS655361:LCU655361 LMO655361:LMQ655361 LWK655361:LWM655361 MGG655361:MGI655361 MQC655361:MQE655361 MZY655361:NAA655361 NJU655361:NJW655361 NTQ655361:NTS655361 ODM655361:ODO655361 ONI655361:ONK655361 OXE655361:OXG655361 PHA655361:PHC655361 PQW655361:PQY655361 QAS655361:QAU655361 QKO655361:QKQ655361 QUK655361:QUM655361 REG655361:REI655361 ROC655361:ROE655361 RXY655361:RYA655361 SHU655361:SHW655361 SRQ655361:SRS655361 TBM655361:TBO655361 TLI655361:TLK655361 TVE655361:TVG655361 UFA655361:UFC655361 UOW655361:UOY655361 UYS655361:UYU655361 VIO655361:VIQ655361 VSK655361:VSM655361 WCG655361:WCI655361 WMC655361:WME655361 WVY655361:WWA655361 Q720897:S720897 JM720897:JO720897 TI720897:TK720897 ADE720897:ADG720897 ANA720897:ANC720897 AWW720897:AWY720897 BGS720897:BGU720897 BQO720897:BQQ720897 CAK720897:CAM720897 CKG720897:CKI720897 CUC720897:CUE720897 DDY720897:DEA720897 DNU720897:DNW720897 DXQ720897:DXS720897 EHM720897:EHO720897 ERI720897:ERK720897 FBE720897:FBG720897 FLA720897:FLC720897 FUW720897:FUY720897 GES720897:GEU720897 GOO720897:GOQ720897 GYK720897:GYM720897 HIG720897:HII720897 HSC720897:HSE720897 IBY720897:ICA720897 ILU720897:ILW720897 IVQ720897:IVS720897 JFM720897:JFO720897 JPI720897:JPK720897 JZE720897:JZG720897 KJA720897:KJC720897 KSW720897:KSY720897 LCS720897:LCU720897 LMO720897:LMQ720897 LWK720897:LWM720897 MGG720897:MGI720897 MQC720897:MQE720897 MZY720897:NAA720897 NJU720897:NJW720897 NTQ720897:NTS720897 ODM720897:ODO720897 ONI720897:ONK720897 OXE720897:OXG720897 PHA720897:PHC720897 PQW720897:PQY720897 QAS720897:QAU720897 QKO720897:QKQ720897 QUK720897:QUM720897 REG720897:REI720897 ROC720897:ROE720897 RXY720897:RYA720897 SHU720897:SHW720897 SRQ720897:SRS720897 TBM720897:TBO720897 TLI720897:TLK720897 TVE720897:TVG720897 UFA720897:UFC720897 UOW720897:UOY720897 UYS720897:UYU720897 VIO720897:VIQ720897 VSK720897:VSM720897 WCG720897:WCI720897 WMC720897:WME720897 WVY720897:WWA720897 Q786433:S786433 JM786433:JO786433 TI786433:TK786433 ADE786433:ADG786433 ANA786433:ANC786433 AWW786433:AWY786433 BGS786433:BGU786433 BQO786433:BQQ786433 CAK786433:CAM786433 CKG786433:CKI786433 CUC786433:CUE786433 DDY786433:DEA786433 DNU786433:DNW786433 DXQ786433:DXS786433 EHM786433:EHO786433 ERI786433:ERK786433 FBE786433:FBG786433 FLA786433:FLC786433 FUW786433:FUY786433 GES786433:GEU786433 GOO786433:GOQ786433 GYK786433:GYM786433 HIG786433:HII786433 HSC786433:HSE786433 IBY786433:ICA786433 ILU786433:ILW786433 IVQ786433:IVS786433 JFM786433:JFO786433 JPI786433:JPK786433 JZE786433:JZG786433 KJA786433:KJC786433 KSW786433:KSY786433 LCS786433:LCU786433 LMO786433:LMQ786433 LWK786433:LWM786433 MGG786433:MGI786433 MQC786433:MQE786433 MZY786433:NAA786433 NJU786433:NJW786433 NTQ786433:NTS786433 ODM786433:ODO786433 ONI786433:ONK786433 OXE786433:OXG786433 PHA786433:PHC786433 PQW786433:PQY786433 QAS786433:QAU786433 QKO786433:QKQ786433 QUK786433:QUM786433 REG786433:REI786433 ROC786433:ROE786433 RXY786433:RYA786433 SHU786433:SHW786433 SRQ786433:SRS786433 TBM786433:TBO786433 TLI786433:TLK786433 TVE786433:TVG786433 UFA786433:UFC786433 UOW786433:UOY786433 UYS786433:UYU786433 VIO786433:VIQ786433 VSK786433:VSM786433 WCG786433:WCI786433 WMC786433:WME786433 WVY786433:WWA786433 Q851969:S851969 JM851969:JO851969 TI851969:TK851969 ADE851969:ADG851969 ANA851969:ANC851969 AWW851969:AWY851969 BGS851969:BGU851969 BQO851969:BQQ851969 CAK851969:CAM851969 CKG851969:CKI851969 CUC851969:CUE851969 DDY851969:DEA851969 DNU851969:DNW851969 DXQ851969:DXS851969 EHM851969:EHO851969 ERI851969:ERK851969 FBE851969:FBG851969 FLA851969:FLC851969 FUW851969:FUY851969 GES851969:GEU851969 GOO851969:GOQ851969 GYK851969:GYM851969 HIG851969:HII851969 HSC851969:HSE851969 IBY851969:ICA851969 ILU851969:ILW851969 IVQ851969:IVS851969 JFM851969:JFO851969 JPI851969:JPK851969 JZE851969:JZG851969 KJA851969:KJC851969 KSW851969:KSY851969 LCS851969:LCU851969 LMO851969:LMQ851969 LWK851969:LWM851969 MGG851969:MGI851969 MQC851969:MQE851969 MZY851969:NAA851969 NJU851969:NJW851969 NTQ851969:NTS851969 ODM851969:ODO851969 ONI851969:ONK851969 OXE851969:OXG851969 PHA851969:PHC851969 PQW851969:PQY851969 QAS851969:QAU851969 QKO851969:QKQ851969 QUK851969:QUM851969 REG851969:REI851969 ROC851969:ROE851969 RXY851969:RYA851969 SHU851969:SHW851969 SRQ851969:SRS851969 TBM851969:TBO851969 TLI851969:TLK851969 TVE851969:TVG851969 UFA851969:UFC851969 UOW851969:UOY851969 UYS851969:UYU851969 VIO851969:VIQ851969 VSK851969:VSM851969 WCG851969:WCI851969 WMC851969:WME851969 WVY851969:WWA851969 Q917505:S917505 JM917505:JO917505 TI917505:TK917505 ADE917505:ADG917505 ANA917505:ANC917505 AWW917505:AWY917505 BGS917505:BGU917505 BQO917505:BQQ917505 CAK917505:CAM917505 CKG917505:CKI917505 CUC917505:CUE917505 DDY917505:DEA917505 DNU917505:DNW917505 DXQ917505:DXS917505 EHM917505:EHO917505 ERI917505:ERK917505 FBE917505:FBG917505 FLA917505:FLC917505 FUW917505:FUY917505 GES917505:GEU917505 GOO917505:GOQ917505 GYK917505:GYM917505 HIG917505:HII917505 HSC917505:HSE917505 IBY917505:ICA917505 ILU917505:ILW917505 IVQ917505:IVS917505 JFM917505:JFO917505 JPI917505:JPK917505 JZE917505:JZG917505 KJA917505:KJC917505 KSW917505:KSY917505 LCS917505:LCU917505 LMO917505:LMQ917505 LWK917505:LWM917505 MGG917505:MGI917505 MQC917505:MQE917505 MZY917505:NAA917505 NJU917505:NJW917505 NTQ917505:NTS917505 ODM917505:ODO917505 ONI917505:ONK917505 OXE917505:OXG917505 PHA917505:PHC917505 PQW917505:PQY917505 QAS917505:QAU917505 QKO917505:QKQ917505 QUK917505:QUM917505 REG917505:REI917505 ROC917505:ROE917505 RXY917505:RYA917505 SHU917505:SHW917505 SRQ917505:SRS917505 TBM917505:TBO917505 TLI917505:TLK917505 TVE917505:TVG917505 UFA917505:UFC917505 UOW917505:UOY917505 UYS917505:UYU917505 VIO917505:VIQ917505 VSK917505:VSM917505 WCG917505:WCI917505 WMC917505:WME917505 WVY917505:WWA917505 Q983041:S983041 JM983041:JO983041 TI983041:TK983041 ADE983041:ADG983041 ANA983041:ANC983041 AWW983041:AWY983041 BGS983041:BGU983041 BQO983041:BQQ983041 CAK983041:CAM983041 CKG983041:CKI983041 CUC983041:CUE983041 DDY983041:DEA983041 DNU983041:DNW983041 DXQ983041:DXS983041 EHM983041:EHO983041 ERI983041:ERK983041 FBE983041:FBG983041 FLA983041:FLC983041 FUW983041:FUY983041 GES983041:GEU983041 GOO983041:GOQ983041 GYK983041:GYM983041 HIG983041:HII983041 HSC983041:HSE983041 IBY983041:ICA983041 ILU983041:ILW983041 IVQ983041:IVS983041 JFM983041:JFO983041 JPI983041:JPK983041 JZE983041:JZG983041 KJA983041:KJC983041 KSW983041:KSY983041 LCS983041:LCU983041 LMO983041:LMQ983041 LWK983041:LWM983041 MGG983041:MGI983041 MQC983041:MQE983041 MZY983041:NAA983041 NJU983041:NJW983041 NTQ983041:NTS983041 ODM983041:ODO983041 ONI983041:ONK983041 OXE983041:OXG983041 PHA983041:PHC983041 PQW983041:PQY983041 QAS983041:QAU983041 QKO983041:QKQ983041 QUK983041:QUM983041 REG983041:REI983041 ROC983041:ROE983041 RXY983041:RYA983041 SHU983041:SHW983041 SRQ983041:SRS983041 TBM983041:TBO983041 TLI983041:TLK983041 TVE983041:TVG983041 UFA983041:UFC983041 UOW983041:UOY983041 UYS983041:UYU983041 VIO983041:VIQ983041 VSK983041:VSM983041 WCG983041:WCI983041 WMC983041:WME983041 WVY983041:WWA983041"/>
    <dataValidation type="list" showErrorMessage="1" prompt="Vyber dráhu" sqref="L1:N1 JH1:JJ1 TD1:TF1 ACZ1:ADB1 AMV1:AMX1 AWR1:AWT1 BGN1:BGP1 BQJ1:BQL1 CAF1:CAH1 CKB1:CKD1 CTX1:CTZ1 DDT1:DDV1 DNP1:DNR1 DXL1:DXN1 EHH1:EHJ1 ERD1:ERF1 FAZ1:FBB1 FKV1:FKX1 FUR1:FUT1 GEN1:GEP1 GOJ1:GOL1 GYF1:GYH1 HIB1:HID1 HRX1:HRZ1 IBT1:IBV1 ILP1:ILR1 IVL1:IVN1 JFH1:JFJ1 JPD1:JPF1 JYZ1:JZB1 KIV1:KIX1 KSR1:KST1 LCN1:LCP1 LMJ1:LML1 LWF1:LWH1 MGB1:MGD1 MPX1:MPZ1 MZT1:MZV1 NJP1:NJR1 NTL1:NTN1 ODH1:ODJ1 OND1:ONF1 OWZ1:OXB1 PGV1:PGX1 PQR1:PQT1 QAN1:QAP1 QKJ1:QKL1 QUF1:QUH1 REB1:RED1 RNX1:RNZ1 RXT1:RXV1 SHP1:SHR1 SRL1:SRN1 TBH1:TBJ1 TLD1:TLF1 TUZ1:TVB1 UEV1:UEX1 UOR1:UOT1 UYN1:UYP1 VIJ1:VIL1 VSF1:VSH1 WCB1:WCD1 WLX1:WLZ1 WVT1:WVV1 L65537:N65537 JH65537:JJ65537 TD65537:TF65537 ACZ65537:ADB65537 AMV65537:AMX65537 AWR65537:AWT65537 BGN65537:BGP65537 BQJ65537:BQL65537 CAF65537:CAH65537 CKB65537:CKD65537 CTX65537:CTZ65537 DDT65537:DDV65537 DNP65537:DNR65537 DXL65537:DXN65537 EHH65537:EHJ65537 ERD65537:ERF65537 FAZ65537:FBB65537 FKV65537:FKX65537 FUR65537:FUT65537 GEN65537:GEP65537 GOJ65537:GOL65537 GYF65537:GYH65537 HIB65537:HID65537 HRX65537:HRZ65537 IBT65537:IBV65537 ILP65537:ILR65537 IVL65537:IVN65537 JFH65537:JFJ65537 JPD65537:JPF65537 JYZ65537:JZB65537 KIV65537:KIX65537 KSR65537:KST65537 LCN65537:LCP65537 LMJ65537:LML65537 LWF65537:LWH65537 MGB65537:MGD65537 MPX65537:MPZ65537 MZT65537:MZV65537 NJP65537:NJR65537 NTL65537:NTN65537 ODH65537:ODJ65537 OND65537:ONF65537 OWZ65537:OXB65537 PGV65537:PGX65537 PQR65537:PQT65537 QAN65537:QAP65537 QKJ65537:QKL65537 QUF65537:QUH65537 REB65537:RED65537 RNX65537:RNZ65537 RXT65537:RXV65537 SHP65537:SHR65537 SRL65537:SRN65537 TBH65537:TBJ65537 TLD65537:TLF65537 TUZ65537:TVB65537 UEV65537:UEX65537 UOR65537:UOT65537 UYN65537:UYP65537 VIJ65537:VIL65537 VSF65537:VSH65537 WCB65537:WCD65537 WLX65537:WLZ65537 WVT65537:WVV65537 L131073:N131073 JH131073:JJ131073 TD131073:TF131073 ACZ131073:ADB131073 AMV131073:AMX131073 AWR131073:AWT131073 BGN131073:BGP131073 BQJ131073:BQL131073 CAF131073:CAH131073 CKB131073:CKD131073 CTX131073:CTZ131073 DDT131073:DDV131073 DNP131073:DNR131073 DXL131073:DXN131073 EHH131073:EHJ131073 ERD131073:ERF131073 FAZ131073:FBB131073 FKV131073:FKX131073 FUR131073:FUT131073 GEN131073:GEP131073 GOJ131073:GOL131073 GYF131073:GYH131073 HIB131073:HID131073 HRX131073:HRZ131073 IBT131073:IBV131073 ILP131073:ILR131073 IVL131073:IVN131073 JFH131073:JFJ131073 JPD131073:JPF131073 JYZ131073:JZB131073 KIV131073:KIX131073 KSR131073:KST131073 LCN131073:LCP131073 LMJ131073:LML131073 LWF131073:LWH131073 MGB131073:MGD131073 MPX131073:MPZ131073 MZT131073:MZV131073 NJP131073:NJR131073 NTL131073:NTN131073 ODH131073:ODJ131073 OND131073:ONF131073 OWZ131073:OXB131073 PGV131073:PGX131073 PQR131073:PQT131073 QAN131073:QAP131073 QKJ131073:QKL131073 QUF131073:QUH131073 REB131073:RED131073 RNX131073:RNZ131073 RXT131073:RXV131073 SHP131073:SHR131073 SRL131073:SRN131073 TBH131073:TBJ131073 TLD131073:TLF131073 TUZ131073:TVB131073 UEV131073:UEX131073 UOR131073:UOT131073 UYN131073:UYP131073 VIJ131073:VIL131073 VSF131073:VSH131073 WCB131073:WCD131073 WLX131073:WLZ131073 WVT131073:WVV131073 L196609:N196609 JH196609:JJ196609 TD196609:TF196609 ACZ196609:ADB196609 AMV196609:AMX196609 AWR196609:AWT196609 BGN196609:BGP196609 BQJ196609:BQL196609 CAF196609:CAH196609 CKB196609:CKD196609 CTX196609:CTZ196609 DDT196609:DDV196609 DNP196609:DNR196609 DXL196609:DXN196609 EHH196609:EHJ196609 ERD196609:ERF196609 FAZ196609:FBB196609 FKV196609:FKX196609 FUR196609:FUT196609 GEN196609:GEP196609 GOJ196609:GOL196609 GYF196609:GYH196609 HIB196609:HID196609 HRX196609:HRZ196609 IBT196609:IBV196609 ILP196609:ILR196609 IVL196609:IVN196609 JFH196609:JFJ196609 JPD196609:JPF196609 JYZ196609:JZB196609 KIV196609:KIX196609 KSR196609:KST196609 LCN196609:LCP196609 LMJ196609:LML196609 LWF196609:LWH196609 MGB196609:MGD196609 MPX196609:MPZ196609 MZT196609:MZV196609 NJP196609:NJR196609 NTL196609:NTN196609 ODH196609:ODJ196609 OND196609:ONF196609 OWZ196609:OXB196609 PGV196609:PGX196609 PQR196609:PQT196609 QAN196609:QAP196609 QKJ196609:QKL196609 QUF196609:QUH196609 REB196609:RED196609 RNX196609:RNZ196609 RXT196609:RXV196609 SHP196609:SHR196609 SRL196609:SRN196609 TBH196609:TBJ196609 TLD196609:TLF196609 TUZ196609:TVB196609 UEV196609:UEX196609 UOR196609:UOT196609 UYN196609:UYP196609 VIJ196609:VIL196609 VSF196609:VSH196609 WCB196609:WCD196609 WLX196609:WLZ196609 WVT196609:WVV196609 L262145:N262145 JH262145:JJ262145 TD262145:TF262145 ACZ262145:ADB262145 AMV262145:AMX262145 AWR262145:AWT262145 BGN262145:BGP262145 BQJ262145:BQL262145 CAF262145:CAH262145 CKB262145:CKD262145 CTX262145:CTZ262145 DDT262145:DDV262145 DNP262145:DNR262145 DXL262145:DXN262145 EHH262145:EHJ262145 ERD262145:ERF262145 FAZ262145:FBB262145 FKV262145:FKX262145 FUR262145:FUT262145 GEN262145:GEP262145 GOJ262145:GOL262145 GYF262145:GYH262145 HIB262145:HID262145 HRX262145:HRZ262145 IBT262145:IBV262145 ILP262145:ILR262145 IVL262145:IVN262145 JFH262145:JFJ262145 JPD262145:JPF262145 JYZ262145:JZB262145 KIV262145:KIX262145 KSR262145:KST262145 LCN262145:LCP262145 LMJ262145:LML262145 LWF262145:LWH262145 MGB262145:MGD262145 MPX262145:MPZ262145 MZT262145:MZV262145 NJP262145:NJR262145 NTL262145:NTN262145 ODH262145:ODJ262145 OND262145:ONF262145 OWZ262145:OXB262145 PGV262145:PGX262145 PQR262145:PQT262145 QAN262145:QAP262145 QKJ262145:QKL262145 QUF262145:QUH262145 REB262145:RED262145 RNX262145:RNZ262145 RXT262145:RXV262145 SHP262145:SHR262145 SRL262145:SRN262145 TBH262145:TBJ262145 TLD262145:TLF262145 TUZ262145:TVB262145 UEV262145:UEX262145 UOR262145:UOT262145 UYN262145:UYP262145 VIJ262145:VIL262145 VSF262145:VSH262145 WCB262145:WCD262145 WLX262145:WLZ262145 WVT262145:WVV262145 L327681:N327681 JH327681:JJ327681 TD327681:TF327681 ACZ327681:ADB327681 AMV327681:AMX327681 AWR327681:AWT327681 BGN327681:BGP327681 BQJ327681:BQL327681 CAF327681:CAH327681 CKB327681:CKD327681 CTX327681:CTZ327681 DDT327681:DDV327681 DNP327681:DNR327681 DXL327681:DXN327681 EHH327681:EHJ327681 ERD327681:ERF327681 FAZ327681:FBB327681 FKV327681:FKX327681 FUR327681:FUT327681 GEN327681:GEP327681 GOJ327681:GOL327681 GYF327681:GYH327681 HIB327681:HID327681 HRX327681:HRZ327681 IBT327681:IBV327681 ILP327681:ILR327681 IVL327681:IVN327681 JFH327681:JFJ327681 JPD327681:JPF327681 JYZ327681:JZB327681 KIV327681:KIX327681 KSR327681:KST327681 LCN327681:LCP327681 LMJ327681:LML327681 LWF327681:LWH327681 MGB327681:MGD327681 MPX327681:MPZ327681 MZT327681:MZV327681 NJP327681:NJR327681 NTL327681:NTN327681 ODH327681:ODJ327681 OND327681:ONF327681 OWZ327681:OXB327681 PGV327681:PGX327681 PQR327681:PQT327681 QAN327681:QAP327681 QKJ327681:QKL327681 QUF327681:QUH327681 REB327681:RED327681 RNX327681:RNZ327681 RXT327681:RXV327681 SHP327681:SHR327681 SRL327681:SRN327681 TBH327681:TBJ327681 TLD327681:TLF327681 TUZ327681:TVB327681 UEV327681:UEX327681 UOR327681:UOT327681 UYN327681:UYP327681 VIJ327681:VIL327681 VSF327681:VSH327681 WCB327681:WCD327681 WLX327681:WLZ327681 WVT327681:WVV327681 L393217:N393217 JH393217:JJ393217 TD393217:TF393217 ACZ393217:ADB393217 AMV393217:AMX393217 AWR393217:AWT393217 BGN393217:BGP393217 BQJ393217:BQL393217 CAF393217:CAH393217 CKB393217:CKD393217 CTX393217:CTZ393217 DDT393217:DDV393217 DNP393217:DNR393217 DXL393217:DXN393217 EHH393217:EHJ393217 ERD393217:ERF393217 FAZ393217:FBB393217 FKV393217:FKX393217 FUR393217:FUT393217 GEN393217:GEP393217 GOJ393217:GOL393217 GYF393217:GYH393217 HIB393217:HID393217 HRX393217:HRZ393217 IBT393217:IBV393217 ILP393217:ILR393217 IVL393217:IVN393217 JFH393217:JFJ393217 JPD393217:JPF393217 JYZ393217:JZB393217 KIV393217:KIX393217 KSR393217:KST393217 LCN393217:LCP393217 LMJ393217:LML393217 LWF393217:LWH393217 MGB393217:MGD393217 MPX393217:MPZ393217 MZT393217:MZV393217 NJP393217:NJR393217 NTL393217:NTN393217 ODH393217:ODJ393217 OND393217:ONF393217 OWZ393217:OXB393217 PGV393217:PGX393217 PQR393217:PQT393217 QAN393217:QAP393217 QKJ393217:QKL393217 QUF393217:QUH393217 REB393217:RED393217 RNX393217:RNZ393217 RXT393217:RXV393217 SHP393217:SHR393217 SRL393217:SRN393217 TBH393217:TBJ393217 TLD393217:TLF393217 TUZ393217:TVB393217 UEV393217:UEX393217 UOR393217:UOT393217 UYN393217:UYP393217 VIJ393217:VIL393217 VSF393217:VSH393217 WCB393217:WCD393217 WLX393217:WLZ393217 WVT393217:WVV393217 L458753:N458753 JH458753:JJ458753 TD458753:TF458753 ACZ458753:ADB458753 AMV458753:AMX458753 AWR458753:AWT458753 BGN458753:BGP458753 BQJ458753:BQL458753 CAF458753:CAH458753 CKB458753:CKD458753 CTX458753:CTZ458753 DDT458753:DDV458753 DNP458753:DNR458753 DXL458753:DXN458753 EHH458753:EHJ458753 ERD458753:ERF458753 FAZ458753:FBB458753 FKV458753:FKX458753 FUR458753:FUT458753 GEN458753:GEP458753 GOJ458753:GOL458753 GYF458753:GYH458753 HIB458753:HID458753 HRX458753:HRZ458753 IBT458753:IBV458753 ILP458753:ILR458753 IVL458753:IVN458753 JFH458753:JFJ458753 JPD458753:JPF458753 JYZ458753:JZB458753 KIV458753:KIX458753 KSR458753:KST458753 LCN458753:LCP458753 LMJ458753:LML458753 LWF458753:LWH458753 MGB458753:MGD458753 MPX458753:MPZ458753 MZT458753:MZV458753 NJP458753:NJR458753 NTL458753:NTN458753 ODH458753:ODJ458753 OND458753:ONF458753 OWZ458753:OXB458753 PGV458753:PGX458753 PQR458753:PQT458753 QAN458753:QAP458753 QKJ458753:QKL458753 QUF458753:QUH458753 REB458753:RED458753 RNX458753:RNZ458753 RXT458753:RXV458753 SHP458753:SHR458753 SRL458753:SRN458753 TBH458753:TBJ458753 TLD458753:TLF458753 TUZ458753:TVB458753 UEV458753:UEX458753 UOR458753:UOT458753 UYN458753:UYP458753 VIJ458753:VIL458753 VSF458753:VSH458753 WCB458753:WCD458753 WLX458753:WLZ458753 WVT458753:WVV458753 L524289:N524289 JH524289:JJ524289 TD524289:TF524289 ACZ524289:ADB524289 AMV524289:AMX524289 AWR524289:AWT524289 BGN524289:BGP524289 BQJ524289:BQL524289 CAF524289:CAH524289 CKB524289:CKD524289 CTX524289:CTZ524289 DDT524289:DDV524289 DNP524289:DNR524289 DXL524289:DXN524289 EHH524289:EHJ524289 ERD524289:ERF524289 FAZ524289:FBB524289 FKV524289:FKX524289 FUR524289:FUT524289 GEN524289:GEP524289 GOJ524289:GOL524289 GYF524289:GYH524289 HIB524289:HID524289 HRX524289:HRZ524289 IBT524289:IBV524289 ILP524289:ILR524289 IVL524289:IVN524289 JFH524289:JFJ524289 JPD524289:JPF524289 JYZ524289:JZB524289 KIV524289:KIX524289 KSR524289:KST524289 LCN524289:LCP524289 LMJ524289:LML524289 LWF524289:LWH524289 MGB524289:MGD524289 MPX524289:MPZ524289 MZT524289:MZV524289 NJP524289:NJR524289 NTL524289:NTN524289 ODH524289:ODJ524289 OND524289:ONF524289 OWZ524289:OXB524289 PGV524289:PGX524289 PQR524289:PQT524289 QAN524289:QAP524289 QKJ524289:QKL524289 QUF524289:QUH524289 REB524289:RED524289 RNX524289:RNZ524289 RXT524289:RXV524289 SHP524289:SHR524289 SRL524289:SRN524289 TBH524289:TBJ524289 TLD524289:TLF524289 TUZ524289:TVB524289 UEV524289:UEX524289 UOR524289:UOT524289 UYN524289:UYP524289 VIJ524289:VIL524289 VSF524289:VSH524289 WCB524289:WCD524289 WLX524289:WLZ524289 WVT524289:WVV524289 L589825:N589825 JH589825:JJ589825 TD589825:TF589825 ACZ589825:ADB589825 AMV589825:AMX589825 AWR589825:AWT589825 BGN589825:BGP589825 BQJ589825:BQL589825 CAF589825:CAH589825 CKB589825:CKD589825 CTX589825:CTZ589825 DDT589825:DDV589825 DNP589825:DNR589825 DXL589825:DXN589825 EHH589825:EHJ589825 ERD589825:ERF589825 FAZ589825:FBB589825 FKV589825:FKX589825 FUR589825:FUT589825 GEN589825:GEP589825 GOJ589825:GOL589825 GYF589825:GYH589825 HIB589825:HID589825 HRX589825:HRZ589825 IBT589825:IBV589825 ILP589825:ILR589825 IVL589825:IVN589825 JFH589825:JFJ589825 JPD589825:JPF589825 JYZ589825:JZB589825 KIV589825:KIX589825 KSR589825:KST589825 LCN589825:LCP589825 LMJ589825:LML589825 LWF589825:LWH589825 MGB589825:MGD589825 MPX589825:MPZ589825 MZT589825:MZV589825 NJP589825:NJR589825 NTL589825:NTN589825 ODH589825:ODJ589825 OND589825:ONF589825 OWZ589825:OXB589825 PGV589825:PGX589825 PQR589825:PQT589825 QAN589825:QAP589825 QKJ589825:QKL589825 QUF589825:QUH589825 REB589825:RED589825 RNX589825:RNZ589825 RXT589825:RXV589825 SHP589825:SHR589825 SRL589825:SRN589825 TBH589825:TBJ589825 TLD589825:TLF589825 TUZ589825:TVB589825 UEV589825:UEX589825 UOR589825:UOT589825 UYN589825:UYP589825 VIJ589825:VIL589825 VSF589825:VSH589825 WCB589825:WCD589825 WLX589825:WLZ589825 WVT589825:WVV589825 L655361:N655361 JH655361:JJ655361 TD655361:TF655361 ACZ655361:ADB655361 AMV655361:AMX655361 AWR655361:AWT655361 BGN655361:BGP655361 BQJ655361:BQL655361 CAF655361:CAH655361 CKB655361:CKD655361 CTX655361:CTZ655361 DDT655361:DDV655361 DNP655361:DNR655361 DXL655361:DXN655361 EHH655361:EHJ655361 ERD655361:ERF655361 FAZ655361:FBB655361 FKV655361:FKX655361 FUR655361:FUT655361 GEN655361:GEP655361 GOJ655361:GOL655361 GYF655361:GYH655361 HIB655361:HID655361 HRX655361:HRZ655361 IBT655361:IBV655361 ILP655361:ILR655361 IVL655361:IVN655361 JFH655361:JFJ655361 JPD655361:JPF655361 JYZ655361:JZB655361 KIV655361:KIX655361 KSR655361:KST655361 LCN655361:LCP655361 LMJ655361:LML655361 LWF655361:LWH655361 MGB655361:MGD655361 MPX655361:MPZ655361 MZT655361:MZV655361 NJP655361:NJR655361 NTL655361:NTN655361 ODH655361:ODJ655361 OND655361:ONF655361 OWZ655361:OXB655361 PGV655361:PGX655361 PQR655361:PQT655361 QAN655361:QAP655361 QKJ655361:QKL655361 QUF655361:QUH655361 REB655361:RED655361 RNX655361:RNZ655361 RXT655361:RXV655361 SHP655361:SHR655361 SRL655361:SRN655361 TBH655361:TBJ655361 TLD655361:TLF655361 TUZ655361:TVB655361 UEV655361:UEX655361 UOR655361:UOT655361 UYN655361:UYP655361 VIJ655361:VIL655361 VSF655361:VSH655361 WCB655361:WCD655361 WLX655361:WLZ655361 WVT655361:WVV655361 L720897:N720897 JH720897:JJ720897 TD720897:TF720897 ACZ720897:ADB720897 AMV720897:AMX720897 AWR720897:AWT720897 BGN720897:BGP720897 BQJ720897:BQL720897 CAF720897:CAH720897 CKB720897:CKD720897 CTX720897:CTZ720897 DDT720897:DDV720897 DNP720897:DNR720897 DXL720897:DXN720897 EHH720897:EHJ720897 ERD720897:ERF720897 FAZ720897:FBB720897 FKV720897:FKX720897 FUR720897:FUT720897 GEN720897:GEP720897 GOJ720897:GOL720897 GYF720897:GYH720897 HIB720897:HID720897 HRX720897:HRZ720897 IBT720897:IBV720897 ILP720897:ILR720897 IVL720897:IVN720897 JFH720897:JFJ720897 JPD720897:JPF720897 JYZ720897:JZB720897 KIV720897:KIX720897 KSR720897:KST720897 LCN720897:LCP720897 LMJ720897:LML720897 LWF720897:LWH720897 MGB720897:MGD720897 MPX720897:MPZ720897 MZT720897:MZV720897 NJP720897:NJR720897 NTL720897:NTN720897 ODH720897:ODJ720897 OND720897:ONF720897 OWZ720897:OXB720897 PGV720897:PGX720897 PQR720897:PQT720897 QAN720897:QAP720897 QKJ720897:QKL720897 QUF720897:QUH720897 REB720897:RED720897 RNX720897:RNZ720897 RXT720897:RXV720897 SHP720897:SHR720897 SRL720897:SRN720897 TBH720897:TBJ720897 TLD720897:TLF720897 TUZ720897:TVB720897 UEV720897:UEX720897 UOR720897:UOT720897 UYN720897:UYP720897 VIJ720897:VIL720897 VSF720897:VSH720897 WCB720897:WCD720897 WLX720897:WLZ720897 WVT720897:WVV720897 L786433:N786433 JH786433:JJ786433 TD786433:TF786433 ACZ786433:ADB786433 AMV786433:AMX786433 AWR786433:AWT786433 BGN786433:BGP786433 BQJ786433:BQL786433 CAF786433:CAH786433 CKB786433:CKD786433 CTX786433:CTZ786433 DDT786433:DDV786433 DNP786433:DNR786433 DXL786433:DXN786433 EHH786433:EHJ786433 ERD786433:ERF786433 FAZ786433:FBB786433 FKV786433:FKX786433 FUR786433:FUT786433 GEN786433:GEP786433 GOJ786433:GOL786433 GYF786433:GYH786433 HIB786433:HID786433 HRX786433:HRZ786433 IBT786433:IBV786433 ILP786433:ILR786433 IVL786433:IVN786433 JFH786433:JFJ786433 JPD786433:JPF786433 JYZ786433:JZB786433 KIV786433:KIX786433 KSR786433:KST786433 LCN786433:LCP786433 LMJ786433:LML786433 LWF786433:LWH786433 MGB786433:MGD786433 MPX786433:MPZ786433 MZT786433:MZV786433 NJP786433:NJR786433 NTL786433:NTN786433 ODH786433:ODJ786433 OND786433:ONF786433 OWZ786433:OXB786433 PGV786433:PGX786433 PQR786433:PQT786433 QAN786433:QAP786433 QKJ786433:QKL786433 QUF786433:QUH786433 REB786433:RED786433 RNX786433:RNZ786433 RXT786433:RXV786433 SHP786433:SHR786433 SRL786433:SRN786433 TBH786433:TBJ786433 TLD786433:TLF786433 TUZ786433:TVB786433 UEV786433:UEX786433 UOR786433:UOT786433 UYN786433:UYP786433 VIJ786433:VIL786433 VSF786433:VSH786433 WCB786433:WCD786433 WLX786433:WLZ786433 WVT786433:WVV786433 L851969:N851969 JH851969:JJ851969 TD851969:TF851969 ACZ851969:ADB851969 AMV851969:AMX851969 AWR851969:AWT851969 BGN851969:BGP851969 BQJ851969:BQL851969 CAF851969:CAH851969 CKB851969:CKD851969 CTX851969:CTZ851969 DDT851969:DDV851969 DNP851969:DNR851969 DXL851969:DXN851969 EHH851969:EHJ851969 ERD851969:ERF851969 FAZ851969:FBB851969 FKV851969:FKX851969 FUR851969:FUT851969 GEN851969:GEP851969 GOJ851969:GOL851969 GYF851969:GYH851969 HIB851969:HID851969 HRX851969:HRZ851969 IBT851969:IBV851969 ILP851969:ILR851969 IVL851969:IVN851969 JFH851969:JFJ851969 JPD851969:JPF851969 JYZ851969:JZB851969 KIV851969:KIX851969 KSR851969:KST851969 LCN851969:LCP851969 LMJ851969:LML851969 LWF851969:LWH851969 MGB851969:MGD851969 MPX851969:MPZ851969 MZT851969:MZV851969 NJP851969:NJR851969 NTL851969:NTN851969 ODH851969:ODJ851969 OND851969:ONF851969 OWZ851969:OXB851969 PGV851969:PGX851969 PQR851969:PQT851969 QAN851969:QAP851969 QKJ851969:QKL851969 QUF851969:QUH851969 REB851969:RED851969 RNX851969:RNZ851969 RXT851969:RXV851969 SHP851969:SHR851969 SRL851969:SRN851969 TBH851969:TBJ851969 TLD851969:TLF851969 TUZ851969:TVB851969 UEV851969:UEX851969 UOR851969:UOT851969 UYN851969:UYP851969 VIJ851969:VIL851969 VSF851969:VSH851969 WCB851969:WCD851969 WLX851969:WLZ851969 WVT851969:WVV851969 L917505:N917505 JH917505:JJ917505 TD917505:TF917505 ACZ917505:ADB917505 AMV917505:AMX917505 AWR917505:AWT917505 BGN917505:BGP917505 BQJ917505:BQL917505 CAF917505:CAH917505 CKB917505:CKD917505 CTX917505:CTZ917505 DDT917505:DDV917505 DNP917505:DNR917505 DXL917505:DXN917505 EHH917505:EHJ917505 ERD917505:ERF917505 FAZ917505:FBB917505 FKV917505:FKX917505 FUR917505:FUT917505 GEN917505:GEP917505 GOJ917505:GOL917505 GYF917505:GYH917505 HIB917505:HID917505 HRX917505:HRZ917505 IBT917505:IBV917505 ILP917505:ILR917505 IVL917505:IVN917505 JFH917505:JFJ917505 JPD917505:JPF917505 JYZ917505:JZB917505 KIV917505:KIX917505 KSR917505:KST917505 LCN917505:LCP917505 LMJ917505:LML917505 LWF917505:LWH917505 MGB917505:MGD917505 MPX917505:MPZ917505 MZT917505:MZV917505 NJP917505:NJR917505 NTL917505:NTN917505 ODH917505:ODJ917505 OND917505:ONF917505 OWZ917505:OXB917505 PGV917505:PGX917505 PQR917505:PQT917505 QAN917505:QAP917505 QKJ917505:QKL917505 QUF917505:QUH917505 REB917505:RED917505 RNX917505:RNZ917505 RXT917505:RXV917505 SHP917505:SHR917505 SRL917505:SRN917505 TBH917505:TBJ917505 TLD917505:TLF917505 TUZ917505:TVB917505 UEV917505:UEX917505 UOR917505:UOT917505 UYN917505:UYP917505 VIJ917505:VIL917505 VSF917505:VSH917505 WCB917505:WCD917505 WLX917505:WLZ917505 WVT917505:WVV917505 L983041:N983041 JH983041:JJ983041 TD983041:TF983041 ACZ983041:ADB983041 AMV983041:AMX983041 AWR983041:AWT983041 BGN983041:BGP983041 BQJ983041:BQL983041 CAF983041:CAH983041 CKB983041:CKD983041 CTX983041:CTZ983041 DDT983041:DDV983041 DNP983041:DNR983041 DXL983041:DXN983041 EHH983041:EHJ983041 ERD983041:ERF983041 FAZ983041:FBB983041 FKV983041:FKX983041 FUR983041:FUT983041 GEN983041:GEP983041 GOJ983041:GOL983041 GYF983041:GYH983041 HIB983041:HID983041 HRX983041:HRZ983041 IBT983041:IBV983041 ILP983041:ILR983041 IVL983041:IVN983041 JFH983041:JFJ983041 JPD983041:JPF983041 JYZ983041:JZB983041 KIV983041:KIX983041 KSR983041:KST983041 LCN983041:LCP983041 LMJ983041:LML983041 LWF983041:LWH983041 MGB983041:MGD983041 MPX983041:MPZ983041 MZT983041:MZV983041 NJP983041:NJR983041 NTL983041:NTN983041 ODH983041:ODJ983041 OND983041:ONF983041 OWZ983041:OXB983041 PGV983041:PGX983041 PQR983041:PQT983041 QAN983041:QAP983041 QKJ983041:QKL983041 QUF983041:QUH983041 REB983041:RED983041 RNX983041:RNZ983041 RXT983041:RXV983041 SHP983041:SHR983041 SRL983041:SRN983041 TBH983041:TBJ983041 TLD983041:TLF983041 TUZ983041:TVB983041 UEV983041:UEX983041 UOR983041:UOT983041 UYN983041:UYP983041 VIJ983041:VIL983041 VSF983041:VSH983041 WCB983041:WCD983041 WLX983041:WLZ983041 WVT983041:WVV983041">
      <formula1>$P$92:$P$104</formula1>
    </dataValidation>
    <dataValidation type="list" showInputMessage="1" showErrorMessage="1" sqref="L3:S3 JH3:JO3 TD3:TK3 ACZ3:ADG3 AMV3:ANC3 AWR3:AWY3 BGN3:BGU3 BQJ3:BQQ3 CAF3:CAM3 CKB3:CKI3 CTX3:CUE3 DDT3:DEA3 DNP3:DNW3 DXL3:DXS3 EHH3:EHO3 ERD3:ERK3 FAZ3:FBG3 FKV3:FLC3 FUR3:FUY3 GEN3:GEU3 GOJ3:GOQ3 GYF3:GYM3 HIB3:HII3 HRX3:HSE3 IBT3:ICA3 ILP3:ILW3 IVL3:IVS3 JFH3:JFO3 JPD3:JPK3 JYZ3:JZG3 KIV3:KJC3 KSR3:KSY3 LCN3:LCU3 LMJ3:LMQ3 LWF3:LWM3 MGB3:MGI3 MPX3:MQE3 MZT3:NAA3 NJP3:NJW3 NTL3:NTS3 ODH3:ODO3 OND3:ONK3 OWZ3:OXG3 PGV3:PHC3 PQR3:PQY3 QAN3:QAU3 QKJ3:QKQ3 QUF3:QUM3 REB3:REI3 RNX3:ROE3 RXT3:RYA3 SHP3:SHW3 SRL3:SRS3 TBH3:TBO3 TLD3:TLK3 TUZ3:TVG3 UEV3:UFC3 UOR3:UOY3 UYN3:UYU3 VIJ3:VIQ3 VSF3:VSM3 WCB3:WCI3 WLX3:WME3 WVT3:WWA3 L65539:S65539 JH65539:JO65539 TD65539:TK65539 ACZ65539:ADG65539 AMV65539:ANC65539 AWR65539:AWY65539 BGN65539:BGU65539 BQJ65539:BQQ65539 CAF65539:CAM65539 CKB65539:CKI65539 CTX65539:CUE65539 DDT65539:DEA65539 DNP65539:DNW65539 DXL65539:DXS65539 EHH65539:EHO65539 ERD65539:ERK65539 FAZ65539:FBG65539 FKV65539:FLC65539 FUR65539:FUY65539 GEN65539:GEU65539 GOJ65539:GOQ65539 GYF65539:GYM65539 HIB65539:HII65539 HRX65539:HSE65539 IBT65539:ICA65539 ILP65539:ILW65539 IVL65539:IVS65539 JFH65539:JFO65539 JPD65539:JPK65539 JYZ65539:JZG65539 KIV65539:KJC65539 KSR65539:KSY65539 LCN65539:LCU65539 LMJ65539:LMQ65539 LWF65539:LWM65539 MGB65539:MGI65539 MPX65539:MQE65539 MZT65539:NAA65539 NJP65539:NJW65539 NTL65539:NTS65539 ODH65539:ODO65539 OND65539:ONK65539 OWZ65539:OXG65539 PGV65539:PHC65539 PQR65539:PQY65539 QAN65539:QAU65539 QKJ65539:QKQ65539 QUF65539:QUM65539 REB65539:REI65539 RNX65539:ROE65539 RXT65539:RYA65539 SHP65539:SHW65539 SRL65539:SRS65539 TBH65539:TBO65539 TLD65539:TLK65539 TUZ65539:TVG65539 UEV65539:UFC65539 UOR65539:UOY65539 UYN65539:UYU65539 VIJ65539:VIQ65539 VSF65539:VSM65539 WCB65539:WCI65539 WLX65539:WME65539 WVT65539:WWA65539 L131075:S131075 JH131075:JO131075 TD131075:TK131075 ACZ131075:ADG131075 AMV131075:ANC131075 AWR131075:AWY131075 BGN131075:BGU131075 BQJ131075:BQQ131075 CAF131075:CAM131075 CKB131075:CKI131075 CTX131075:CUE131075 DDT131075:DEA131075 DNP131075:DNW131075 DXL131075:DXS131075 EHH131075:EHO131075 ERD131075:ERK131075 FAZ131075:FBG131075 FKV131075:FLC131075 FUR131075:FUY131075 GEN131075:GEU131075 GOJ131075:GOQ131075 GYF131075:GYM131075 HIB131075:HII131075 HRX131075:HSE131075 IBT131075:ICA131075 ILP131075:ILW131075 IVL131075:IVS131075 JFH131075:JFO131075 JPD131075:JPK131075 JYZ131075:JZG131075 KIV131075:KJC131075 KSR131075:KSY131075 LCN131075:LCU131075 LMJ131075:LMQ131075 LWF131075:LWM131075 MGB131075:MGI131075 MPX131075:MQE131075 MZT131075:NAA131075 NJP131075:NJW131075 NTL131075:NTS131075 ODH131075:ODO131075 OND131075:ONK131075 OWZ131075:OXG131075 PGV131075:PHC131075 PQR131075:PQY131075 QAN131075:QAU131075 QKJ131075:QKQ131075 QUF131075:QUM131075 REB131075:REI131075 RNX131075:ROE131075 RXT131075:RYA131075 SHP131075:SHW131075 SRL131075:SRS131075 TBH131075:TBO131075 TLD131075:TLK131075 TUZ131075:TVG131075 UEV131075:UFC131075 UOR131075:UOY131075 UYN131075:UYU131075 VIJ131075:VIQ131075 VSF131075:VSM131075 WCB131075:WCI131075 WLX131075:WME131075 WVT131075:WWA131075 L196611:S196611 JH196611:JO196611 TD196611:TK196611 ACZ196611:ADG196611 AMV196611:ANC196611 AWR196611:AWY196611 BGN196611:BGU196611 BQJ196611:BQQ196611 CAF196611:CAM196611 CKB196611:CKI196611 CTX196611:CUE196611 DDT196611:DEA196611 DNP196611:DNW196611 DXL196611:DXS196611 EHH196611:EHO196611 ERD196611:ERK196611 FAZ196611:FBG196611 FKV196611:FLC196611 FUR196611:FUY196611 GEN196611:GEU196611 GOJ196611:GOQ196611 GYF196611:GYM196611 HIB196611:HII196611 HRX196611:HSE196611 IBT196611:ICA196611 ILP196611:ILW196611 IVL196611:IVS196611 JFH196611:JFO196611 JPD196611:JPK196611 JYZ196611:JZG196611 KIV196611:KJC196611 KSR196611:KSY196611 LCN196611:LCU196611 LMJ196611:LMQ196611 LWF196611:LWM196611 MGB196611:MGI196611 MPX196611:MQE196611 MZT196611:NAA196611 NJP196611:NJW196611 NTL196611:NTS196611 ODH196611:ODO196611 OND196611:ONK196611 OWZ196611:OXG196611 PGV196611:PHC196611 PQR196611:PQY196611 QAN196611:QAU196611 QKJ196611:QKQ196611 QUF196611:QUM196611 REB196611:REI196611 RNX196611:ROE196611 RXT196611:RYA196611 SHP196611:SHW196611 SRL196611:SRS196611 TBH196611:TBO196611 TLD196611:TLK196611 TUZ196611:TVG196611 UEV196611:UFC196611 UOR196611:UOY196611 UYN196611:UYU196611 VIJ196611:VIQ196611 VSF196611:VSM196611 WCB196611:WCI196611 WLX196611:WME196611 WVT196611:WWA196611 L262147:S262147 JH262147:JO262147 TD262147:TK262147 ACZ262147:ADG262147 AMV262147:ANC262147 AWR262147:AWY262147 BGN262147:BGU262147 BQJ262147:BQQ262147 CAF262147:CAM262147 CKB262147:CKI262147 CTX262147:CUE262147 DDT262147:DEA262147 DNP262147:DNW262147 DXL262147:DXS262147 EHH262147:EHO262147 ERD262147:ERK262147 FAZ262147:FBG262147 FKV262147:FLC262147 FUR262147:FUY262147 GEN262147:GEU262147 GOJ262147:GOQ262147 GYF262147:GYM262147 HIB262147:HII262147 HRX262147:HSE262147 IBT262147:ICA262147 ILP262147:ILW262147 IVL262147:IVS262147 JFH262147:JFO262147 JPD262147:JPK262147 JYZ262147:JZG262147 KIV262147:KJC262147 KSR262147:KSY262147 LCN262147:LCU262147 LMJ262147:LMQ262147 LWF262147:LWM262147 MGB262147:MGI262147 MPX262147:MQE262147 MZT262147:NAA262147 NJP262147:NJW262147 NTL262147:NTS262147 ODH262147:ODO262147 OND262147:ONK262147 OWZ262147:OXG262147 PGV262147:PHC262147 PQR262147:PQY262147 QAN262147:QAU262147 QKJ262147:QKQ262147 QUF262147:QUM262147 REB262147:REI262147 RNX262147:ROE262147 RXT262147:RYA262147 SHP262147:SHW262147 SRL262147:SRS262147 TBH262147:TBO262147 TLD262147:TLK262147 TUZ262147:TVG262147 UEV262147:UFC262147 UOR262147:UOY262147 UYN262147:UYU262147 VIJ262147:VIQ262147 VSF262147:VSM262147 WCB262147:WCI262147 WLX262147:WME262147 WVT262147:WWA262147 L327683:S327683 JH327683:JO327683 TD327683:TK327683 ACZ327683:ADG327683 AMV327683:ANC327683 AWR327683:AWY327683 BGN327683:BGU327683 BQJ327683:BQQ327683 CAF327683:CAM327683 CKB327683:CKI327683 CTX327683:CUE327683 DDT327683:DEA327683 DNP327683:DNW327683 DXL327683:DXS327683 EHH327683:EHO327683 ERD327683:ERK327683 FAZ327683:FBG327683 FKV327683:FLC327683 FUR327683:FUY327683 GEN327683:GEU327683 GOJ327683:GOQ327683 GYF327683:GYM327683 HIB327683:HII327683 HRX327683:HSE327683 IBT327683:ICA327683 ILP327683:ILW327683 IVL327683:IVS327683 JFH327683:JFO327683 JPD327683:JPK327683 JYZ327683:JZG327683 KIV327683:KJC327683 KSR327683:KSY327683 LCN327683:LCU327683 LMJ327683:LMQ327683 LWF327683:LWM327683 MGB327683:MGI327683 MPX327683:MQE327683 MZT327683:NAA327683 NJP327683:NJW327683 NTL327683:NTS327683 ODH327683:ODO327683 OND327683:ONK327683 OWZ327683:OXG327683 PGV327683:PHC327683 PQR327683:PQY327683 QAN327683:QAU327683 QKJ327683:QKQ327683 QUF327683:QUM327683 REB327683:REI327683 RNX327683:ROE327683 RXT327683:RYA327683 SHP327683:SHW327683 SRL327683:SRS327683 TBH327683:TBO327683 TLD327683:TLK327683 TUZ327683:TVG327683 UEV327683:UFC327683 UOR327683:UOY327683 UYN327683:UYU327683 VIJ327683:VIQ327683 VSF327683:VSM327683 WCB327683:WCI327683 WLX327683:WME327683 WVT327683:WWA327683 L393219:S393219 JH393219:JO393219 TD393219:TK393219 ACZ393219:ADG393219 AMV393219:ANC393219 AWR393219:AWY393219 BGN393219:BGU393219 BQJ393219:BQQ393219 CAF393219:CAM393219 CKB393219:CKI393219 CTX393219:CUE393219 DDT393219:DEA393219 DNP393219:DNW393219 DXL393219:DXS393219 EHH393219:EHO393219 ERD393219:ERK393219 FAZ393219:FBG393219 FKV393219:FLC393219 FUR393219:FUY393219 GEN393219:GEU393219 GOJ393219:GOQ393219 GYF393219:GYM393219 HIB393219:HII393219 HRX393219:HSE393219 IBT393219:ICA393219 ILP393219:ILW393219 IVL393219:IVS393219 JFH393219:JFO393219 JPD393219:JPK393219 JYZ393219:JZG393219 KIV393219:KJC393219 KSR393219:KSY393219 LCN393219:LCU393219 LMJ393219:LMQ393219 LWF393219:LWM393219 MGB393219:MGI393219 MPX393219:MQE393219 MZT393219:NAA393219 NJP393219:NJW393219 NTL393219:NTS393219 ODH393219:ODO393219 OND393219:ONK393219 OWZ393219:OXG393219 PGV393219:PHC393219 PQR393219:PQY393219 QAN393219:QAU393219 QKJ393219:QKQ393219 QUF393219:QUM393219 REB393219:REI393219 RNX393219:ROE393219 RXT393219:RYA393219 SHP393219:SHW393219 SRL393219:SRS393219 TBH393219:TBO393219 TLD393219:TLK393219 TUZ393219:TVG393219 UEV393219:UFC393219 UOR393219:UOY393219 UYN393219:UYU393219 VIJ393219:VIQ393219 VSF393219:VSM393219 WCB393219:WCI393219 WLX393219:WME393219 WVT393219:WWA393219 L458755:S458755 JH458755:JO458755 TD458755:TK458755 ACZ458755:ADG458755 AMV458755:ANC458755 AWR458755:AWY458755 BGN458755:BGU458755 BQJ458755:BQQ458755 CAF458755:CAM458755 CKB458755:CKI458755 CTX458755:CUE458755 DDT458755:DEA458755 DNP458755:DNW458755 DXL458755:DXS458755 EHH458755:EHO458755 ERD458755:ERK458755 FAZ458755:FBG458755 FKV458755:FLC458755 FUR458755:FUY458755 GEN458755:GEU458755 GOJ458755:GOQ458755 GYF458755:GYM458755 HIB458755:HII458755 HRX458755:HSE458755 IBT458755:ICA458755 ILP458755:ILW458755 IVL458755:IVS458755 JFH458755:JFO458755 JPD458755:JPK458755 JYZ458755:JZG458755 KIV458755:KJC458755 KSR458755:KSY458755 LCN458755:LCU458755 LMJ458755:LMQ458755 LWF458755:LWM458755 MGB458755:MGI458755 MPX458755:MQE458755 MZT458755:NAA458755 NJP458755:NJW458755 NTL458755:NTS458755 ODH458755:ODO458755 OND458755:ONK458755 OWZ458755:OXG458755 PGV458755:PHC458755 PQR458755:PQY458755 QAN458755:QAU458755 QKJ458755:QKQ458755 QUF458755:QUM458755 REB458755:REI458755 RNX458755:ROE458755 RXT458755:RYA458755 SHP458755:SHW458755 SRL458755:SRS458755 TBH458755:TBO458755 TLD458755:TLK458755 TUZ458755:TVG458755 UEV458755:UFC458755 UOR458755:UOY458755 UYN458755:UYU458755 VIJ458755:VIQ458755 VSF458755:VSM458755 WCB458755:WCI458755 WLX458755:WME458755 WVT458755:WWA458755 L524291:S524291 JH524291:JO524291 TD524291:TK524291 ACZ524291:ADG524291 AMV524291:ANC524291 AWR524291:AWY524291 BGN524291:BGU524291 BQJ524291:BQQ524291 CAF524291:CAM524291 CKB524291:CKI524291 CTX524291:CUE524291 DDT524291:DEA524291 DNP524291:DNW524291 DXL524291:DXS524291 EHH524291:EHO524291 ERD524291:ERK524291 FAZ524291:FBG524291 FKV524291:FLC524291 FUR524291:FUY524291 GEN524291:GEU524291 GOJ524291:GOQ524291 GYF524291:GYM524291 HIB524291:HII524291 HRX524291:HSE524291 IBT524291:ICA524291 ILP524291:ILW524291 IVL524291:IVS524291 JFH524291:JFO524291 JPD524291:JPK524291 JYZ524291:JZG524291 KIV524291:KJC524291 KSR524291:KSY524291 LCN524291:LCU524291 LMJ524291:LMQ524291 LWF524291:LWM524291 MGB524291:MGI524291 MPX524291:MQE524291 MZT524291:NAA524291 NJP524291:NJW524291 NTL524291:NTS524291 ODH524291:ODO524291 OND524291:ONK524291 OWZ524291:OXG524291 PGV524291:PHC524291 PQR524291:PQY524291 QAN524291:QAU524291 QKJ524291:QKQ524291 QUF524291:QUM524291 REB524291:REI524291 RNX524291:ROE524291 RXT524291:RYA524291 SHP524291:SHW524291 SRL524291:SRS524291 TBH524291:TBO524291 TLD524291:TLK524291 TUZ524291:TVG524291 UEV524291:UFC524291 UOR524291:UOY524291 UYN524291:UYU524291 VIJ524291:VIQ524291 VSF524291:VSM524291 WCB524291:WCI524291 WLX524291:WME524291 WVT524291:WWA524291 L589827:S589827 JH589827:JO589827 TD589827:TK589827 ACZ589827:ADG589827 AMV589827:ANC589827 AWR589827:AWY589827 BGN589827:BGU589827 BQJ589827:BQQ589827 CAF589827:CAM589827 CKB589827:CKI589827 CTX589827:CUE589827 DDT589827:DEA589827 DNP589827:DNW589827 DXL589827:DXS589827 EHH589827:EHO589827 ERD589827:ERK589827 FAZ589827:FBG589827 FKV589827:FLC589827 FUR589827:FUY589827 GEN589827:GEU589827 GOJ589827:GOQ589827 GYF589827:GYM589827 HIB589827:HII589827 HRX589827:HSE589827 IBT589827:ICA589827 ILP589827:ILW589827 IVL589827:IVS589827 JFH589827:JFO589827 JPD589827:JPK589827 JYZ589827:JZG589827 KIV589827:KJC589827 KSR589827:KSY589827 LCN589827:LCU589827 LMJ589827:LMQ589827 LWF589827:LWM589827 MGB589827:MGI589827 MPX589827:MQE589827 MZT589827:NAA589827 NJP589827:NJW589827 NTL589827:NTS589827 ODH589827:ODO589827 OND589827:ONK589827 OWZ589827:OXG589827 PGV589827:PHC589827 PQR589827:PQY589827 QAN589827:QAU589827 QKJ589827:QKQ589827 QUF589827:QUM589827 REB589827:REI589827 RNX589827:ROE589827 RXT589827:RYA589827 SHP589827:SHW589827 SRL589827:SRS589827 TBH589827:TBO589827 TLD589827:TLK589827 TUZ589827:TVG589827 UEV589827:UFC589827 UOR589827:UOY589827 UYN589827:UYU589827 VIJ589827:VIQ589827 VSF589827:VSM589827 WCB589827:WCI589827 WLX589827:WME589827 WVT589827:WWA589827 L655363:S655363 JH655363:JO655363 TD655363:TK655363 ACZ655363:ADG655363 AMV655363:ANC655363 AWR655363:AWY655363 BGN655363:BGU655363 BQJ655363:BQQ655363 CAF655363:CAM655363 CKB655363:CKI655363 CTX655363:CUE655363 DDT655363:DEA655363 DNP655363:DNW655363 DXL655363:DXS655363 EHH655363:EHO655363 ERD655363:ERK655363 FAZ655363:FBG655363 FKV655363:FLC655363 FUR655363:FUY655363 GEN655363:GEU655363 GOJ655363:GOQ655363 GYF655363:GYM655363 HIB655363:HII655363 HRX655363:HSE655363 IBT655363:ICA655363 ILP655363:ILW655363 IVL655363:IVS655363 JFH655363:JFO655363 JPD655363:JPK655363 JYZ655363:JZG655363 KIV655363:KJC655363 KSR655363:KSY655363 LCN655363:LCU655363 LMJ655363:LMQ655363 LWF655363:LWM655363 MGB655363:MGI655363 MPX655363:MQE655363 MZT655363:NAA655363 NJP655363:NJW655363 NTL655363:NTS655363 ODH655363:ODO655363 OND655363:ONK655363 OWZ655363:OXG655363 PGV655363:PHC655363 PQR655363:PQY655363 QAN655363:QAU655363 QKJ655363:QKQ655363 QUF655363:QUM655363 REB655363:REI655363 RNX655363:ROE655363 RXT655363:RYA655363 SHP655363:SHW655363 SRL655363:SRS655363 TBH655363:TBO655363 TLD655363:TLK655363 TUZ655363:TVG655363 UEV655363:UFC655363 UOR655363:UOY655363 UYN655363:UYU655363 VIJ655363:VIQ655363 VSF655363:VSM655363 WCB655363:WCI655363 WLX655363:WME655363 WVT655363:WWA655363 L720899:S720899 JH720899:JO720899 TD720899:TK720899 ACZ720899:ADG720899 AMV720899:ANC720899 AWR720899:AWY720899 BGN720899:BGU720899 BQJ720899:BQQ720899 CAF720899:CAM720899 CKB720899:CKI720899 CTX720899:CUE720899 DDT720899:DEA720899 DNP720899:DNW720899 DXL720899:DXS720899 EHH720899:EHO720899 ERD720899:ERK720899 FAZ720899:FBG720899 FKV720899:FLC720899 FUR720899:FUY720899 GEN720899:GEU720899 GOJ720899:GOQ720899 GYF720899:GYM720899 HIB720899:HII720899 HRX720899:HSE720899 IBT720899:ICA720899 ILP720899:ILW720899 IVL720899:IVS720899 JFH720899:JFO720899 JPD720899:JPK720899 JYZ720899:JZG720899 KIV720899:KJC720899 KSR720899:KSY720899 LCN720899:LCU720899 LMJ720899:LMQ720899 LWF720899:LWM720899 MGB720899:MGI720899 MPX720899:MQE720899 MZT720899:NAA720899 NJP720899:NJW720899 NTL720899:NTS720899 ODH720899:ODO720899 OND720899:ONK720899 OWZ720899:OXG720899 PGV720899:PHC720899 PQR720899:PQY720899 QAN720899:QAU720899 QKJ720899:QKQ720899 QUF720899:QUM720899 REB720899:REI720899 RNX720899:ROE720899 RXT720899:RYA720899 SHP720899:SHW720899 SRL720899:SRS720899 TBH720899:TBO720899 TLD720899:TLK720899 TUZ720899:TVG720899 UEV720899:UFC720899 UOR720899:UOY720899 UYN720899:UYU720899 VIJ720899:VIQ720899 VSF720899:VSM720899 WCB720899:WCI720899 WLX720899:WME720899 WVT720899:WWA720899 L786435:S786435 JH786435:JO786435 TD786435:TK786435 ACZ786435:ADG786435 AMV786435:ANC786435 AWR786435:AWY786435 BGN786435:BGU786435 BQJ786435:BQQ786435 CAF786435:CAM786435 CKB786435:CKI786435 CTX786435:CUE786435 DDT786435:DEA786435 DNP786435:DNW786435 DXL786435:DXS786435 EHH786435:EHO786435 ERD786435:ERK786435 FAZ786435:FBG786435 FKV786435:FLC786435 FUR786435:FUY786435 GEN786435:GEU786435 GOJ786435:GOQ786435 GYF786435:GYM786435 HIB786435:HII786435 HRX786435:HSE786435 IBT786435:ICA786435 ILP786435:ILW786435 IVL786435:IVS786435 JFH786435:JFO786435 JPD786435:JPK786435 JYZ786435:JZG786435 KIV786435:KJC786435 KSR786435:KSY786435 LCN786435:LCU786435 LMJ786435:LMQ786435 LWF786435:LWM786435 MGB786435:MGI786435 MPX786435:MQE786435 MZT786435:NAA786435 NJP786435:NJW786435 NTL786435:NTS786435 ODH786435:ODO786435 OND786435:ONK786435 OWZ786435:OXG786435 PGV786435:PHC786435 PQR786435:PQY786435 QAN786435:QAU786435 QKJ786435:QKQ786435 QUF786435:QUM786435 REB786435:REI786435 RNX786435:ROE786435 RXT786435:RYA786435 SHP786435:SHW786435 SRL786435:SRS786435 TBH786435:TBO786435 TLD786435:TLK786435 TUZ786435:TVG786435 UEV786435:UFC786435 UOR786435:UOY786435 UYN786435:UYU786435 VIJ786435:VIQ786435 VSF786435:VSM786435 WCB786435:WCI786435 WLX786435:WME786435 WVT786435:WWA786435 L851971:S851971 JH851971:JO851971 TD851971:TK851971 ACZ851971:ADG851971 AMV851971:ANC851971 AWR851971:AWY851971 BGN851971:BGU851971 BQJ851971:BQQ851971 CAF851971:CAM851971 CKB851971:CKI851971 CTX851971:CUE851971 DDT851971:DEA851971 DNP851971:DNW851971 DXL851971:DXS851971 EHH851971:EHO851971 ERD851971:ERK851971 FAZ851971:FBG851971 FKV851971:FLC851971 FUR851971:FUY851971 GEN851971:GEU851971 GOJ851971:GOQ851971 GYF851971:GYM851971 HIB851971:HII851971 HRX851971:HSE851971 IBT851971:ICA851971 ILP851971:ILW851971 IVL851971:IVS851971 JFH851971:JFO851971 JPD851971:JPK851971 JYZ851971:JZG851971 KIV851971:KJC851971 KSR851971:KSY851971 LCN851971:LCU851971 LMJ851971:LMQ851971 LWF851971:LWM851971 MGB851971:MGI851971 MPX851971:MQE851971 MZT851971:NAA851971 NJP851971:NJW851971 NTL851971:NTS851971 ODH851971:ODO851971 OND851971:ONK851971 OWZ851971:OXG851971 PGV851971:PHC851971 PQR851971:PQY851971 QAN851971:QAU851971 QKJ851971:QKQ851971 QUF851971:QUM851971 REB851971:REI851971 RNX851971:ROE851971 RXT851971:RYA851971 SHP851971:SHW851971 SRL851971:SRS851971 TBH851971:TBO851971 TLD851971:TLK851971 TUZ851971:TVG851971 UEV851971:UFC851971 UOR851971:UOY851971 UYN851971:UYU851971 VIJ851971:VIQ851971 VSF851971:VSM851971 WCB851971:WCI851971 WLX851971:WME851971 WVT851971:WWA851971 L917507:S917507 JH917507:JO917507 TD917507:TK917507 ACZ917507:ADG917507 AMV917507:ANC917507 AWR917507:AWY917507 BGN917507:BGU917507 BQJ917507:BQQ917507 CAF917507:CAM917507 CKB917507:CKI917507 CTX917507:CUE917507 DDT917507:DEA917507 DNP917507:DNW917507 DXL917507:DXS917507 EHH917507:EHO917507 ERD917507:ERK917507 FAZ917507:FBG917507 FKV917507:FLC917507 FUR917507:FUY917507 GEN917507:GEU917507 GOJ917507:GOQ917507 GYF917507:GYM917507 HIB917507:HII917507 HRX917507:HSE917507 IBT917507:ICA917507 ILP917507:ILW917507 IVL917507:IVS917507 JFH917507:JFO917507 JPD917507:JPK917507 JYZ917507:JZG917507 KIV917507:KJC917507 KSR917507:KSY917507 LCN917507:LCU917507 LMJ917507:LMQ917507 LWF917507:LWM917507 MGB917507:MGI917507 MPX917507:MQE917507 MZT917507:NAA917507 NJP917507:NJW917507 NTL917507:NTS917507 ODH917507:ODO917507 OND917507:ONK917507 OWZ917507:OXG917507 PGV917507:PHC917507 PQR917507:PQY917507 QAN917507:QAU917507 QKJ917507:QKQ917507 QUF917507:QUM917507 REB917507:REI917507 RNX917507:ROE917507 RXT917507:RYA917507 SHP917507:SHW917507 SRL917507:SRS917507 TBH917507:TBO917507 TLD917507:TLK917507 TUZ917507:TVG917507 UEV917507:UFC917507 UOR917507:UOY917507 UYN917507:UYU917507 VIJ917507:VIQ917507 VSF917507:VSM917507 WCB917507:WCI917507 WLX917507:WME917507 WVT917507:WWA917507 L983043:S983043 JH983043:JO983043 TD983043:TK983043 ACZ983043:ADG983043 AMV983043:ANC983043 AWR983043:AWY983043 BGN983043:BGU983043 BQJ983043:BQQ983043 CAF983043:CAM983043 CKB983043:CKI983043 CTX983043:CUE983043 DDT983043:DEA983043 DNP983043:DNW983043 DXL983043:DXS983043 EHH983043:EHO983043 ERD983043:ERK983043 FAZ983043:FBG983043 FKV983043:FLC983043 FUR983043:FUY983043 GEN983043:GEU983043 GOJ983043:GOQ983043 GYF983043:GYM983043 HIB983043:HII983043 HRX983043:HSE983043 IBT983043:ICA983043 ILP983043:ILW983043 IVL983043:IVS983043 JFH983043:JFO983043 JPD983043:JPK983043 JYZ983043:JZG983043 KIV983043:KJC983043 KSR983043:KSY983043 LCN983043:LCU983043 LMJ983043:LMQ983043 LWF983043:LWM983043 MGB983043:MGI983043 MPX983043:MQE983043 MZT983043:NAA983043 NJP983043:NJW983043 NTL983043:NTS983043 ODH983043:ODO983043 OND983043:ONK983043 OWZ983043:OXG983043 PGV983043:PHC983043 PQR983043:PQY983043 QAN983043:QAU983043 QKJ983043:QKQ983043 QUF983043:QUM983043 REB983043:REI983043 RNX983043:ROE983043 RXT983043:RYA983043 SHP983043:SHW983043 SRL983043:SRS983043 TBH983043:TBO983043 TLD983043:TLK983043 TUZ983043:TVG983043 UEV983043:UFC983043 UOR983043:UOY983043 UYN983043:UYU983043 VIJ983043:VIQ983043 VSF983043:VSM983043 WCB983043:WCI983043 WLX983043:WME983043 WVT983043:WWA983043 B3:I3 IX3:JE3 ST3:TA3 ACP3:ACW3 AML3:AMS3 AWH3:AWO3 BGD3:BGK3 BPZ3:BQG3 BZV3:CAC3 CJR3:CJY3 CTN3:CTU3 DDJ3:DDQ3 DNF3:DNM3 DXB3:DXI3 EGX3:EHE3 EQT3:ERA3 FAP3:FAW3 FKL3:FKS3 FUH3:FUO3 GED3:GEK3 GNZ3:GOG3 GXV3:GYC3 HHR3:HHY3 HRN3:HRU3 IBJ3:IBQ3 ILF3:ILM3 IVB3:IVI3 JEX3:JFE3 JOT3:JPA3 JYP3:JYW3 KIL3:KIS3 KSH3:KSO3 LCD3:LCK3 LLZ3:LMG3 LVV3:LWC3 MFR3:MFY3 MPN3:MPU3 MZJ3:MZQ3 NJF3:NJM3 NTB3:NTI3 OCX3:ODE3 OMT3:ONA3 OWP3:OWW3 PGL3:PGS3 PQH3:PQO3 QAD3:QAK3 QJZ3:QKG3 QTV3:QUC3 RDR3:RDY3 RNN3:RNU3 RXJ3:RXQ3 SHF3:SHM3 SRB3:SRI3 TAX3:TBE3 TKT3:TLA3 TUP3:TUW3 UEL3:UES3 UOH3:UOO3 UYD3:UYK3 VHZ3:VIG3 VRV3:VSC3 WBR3:WBY3 WLN3:WLU3 WVJ3:WVQ3 B65539:I65539 IX65539:JE65539 ST65539:TA65539 ACP65539:ACW65539 AML65539:AMS65539 AWH65539:AWO65539 BGD65539:BGK65539 BPZ65539:BQG65539 BZV65539:CAC65539 CJR65539:CJY65539 CTN65539:CTU65539 DDJ65539:DDQ65539 DNF65539:DNM65539 DXB65539:DXI65539 EGX65539:EHE65539 EQT65539:ERA65539 FAP65539:FAW65539 FKL65539:FKS65539 FUH65539:FUO65539 GED65539:GEK65539 GNZ65539:GOG65539 GXV65539:GYC65539 HHR65539:HHY65539 HRN65539:HRU65539 IBJ65539:IBQ65539 ILF65539:ILM65539 IVB65539:IVI65539 JEX65539:JFE65539 JOT65539:JPA65539 JYP65539:JYW65539 KIL65539:KIS65539 KSH65539:KSO65539 LCD65539:LCK65539 LLZ65539:LMG65539 LVV65539:LWC65539 MFR65539:MFY65539 MPN65539:MPU65539 MZJ65539:MZQ65539 NJF65539:NJM65539 NTB65539:NTI65539 OCX65539:ODE65539 OMT65539:ONA65539 OWP65539:OWW65539 PGL65539:PGS65539 PQH65539:PQO65539 QAD65539:QAK65539 QJZ65539:QKG65539 QTV65539:QUC65539 RDR65539:RDY65539 RNN65539:RNU65539 RXJ65539:RXQ65539 SHF65539:SHM65539 SRB65539:SRI65539 TAX65539:TBE65539 TKT65539:TLA65539 TUP65539:TUW65539 UEL65539:UES65539 UOH65539:UOO65539 UYD65539:UYK65539 VHZ65539:VIG65539 VRV65539:VSC65539 WBR65539:WBY65539 WLN65539:WLU65539 WVJ65539:WVQ65539 B131075:I131075 IX131075:JE131075 ST131075:TA131075 ACP131075:ACW131075 AML131075:AMS131075 AWH131075:AWO131075 BGD131075:BGK131075 BPZ131075:BQG131075 BZV131075:CAC131075 CJR131075:CJY131075 CTN131075:CTU131075 DDJ131075:DDQ131075 DNF131075:DNM131075 DXB131075:DXI131075 EGX131075:EHE131075 EQT131075:ERA131075 FAP131075:FAW131075 FKL131075:FKS131075 FUH131075:FUO131075 GED131075:GEK131075 GNZ131075:GOG131075 GXV131075:GYC131075 HHR131075:HHY131075 HRN131075:HRU131075 IBJ131075:IBQ131075 ILF131075:ILM131075 IVB131075:IVI131075 JEX131075:JFE131075 JOT131075:JPA131075 JYP131075:JYW131075 KIL131075:KIS131075 KSH131075:KSO131075 LCD131075:LCK131075 LLZ131075:LMG131075 LVV131075:LWC131075 MFR131075:MFY131075 MPN131075:MPU131075 MZJ131075:MZQ131075 NJF131075:NJM131075 NTB131075:NTI131075 OCX131075:ODE131075 OMT131075:ONA131075 OWP131075:OWW131075 PGL131075:PGS131075 PQH131075:PQO131075 QAD131075:QAK131075 QJZ131075:QKG131075 QTV131075:QUC131075 RDR131075:RDY131075 RNN131075:RNU131075 RXJ131075:RXQ131075 SHF131075:SHM131075 SRB131075:SRI131075 TAX131075:TBE131075 TKT131075:TLA131075 TUP131075:TUW131075 UEL131075:UES131075 UOH131075:UOO131075 UYD131075:UYK131075 VHZ131075:VIG131075 VRV131075:VSC131075 WBR131075:WBY131075 WLN131075:WLU131075 WVJ131075:WVQ131075 B196611:I196611 IX196611:JE196611 ST196611:TA196611 ACP196611:ACW196611 AML196611:AMS196611 AWH196611:AWO196611 BGD196611:BGK196611 BPZ196611:BQG196611 BZV196611:CAC196611 CJR196611:CJY196611 CTN196611:CTU196611 DDJ196611:DDQ196611 DNF196611:DNM196611 DXB196611:DXI196611 EGX196611:EHE196611 EQT196611:ERA196611 FAP196611:FAW196611 FKL196611:FKS196611 FUH196611:FUO196611 GED196611:GEK196611 GNZ196611:GOG196611 GXV196611:GYC196611 HHR196611:HHY196611 HRN196611:HRU196611 IBJ196611:IBQ196611 ILF196611:ILM196611 IVB196611:IVI196611 JEX196611:JFE196611 JOT196611:JPA196611 JYP196611:JYW196611 KIL196611:KIS196611 KSH196611:KSO196611 LCD196611:LCK196611 LLZ196611:LMG196611 LVV196611:LWC196611 MFR196611:MFY196611 MPN196611:MPU196611 MZJ196611:MZQ196611 NJF196611:NJM196611 NTB196611:NTI196611 OCX196611:ODE196611 OMT196611:ONA196611 OWP196611:OWW196611 PGL196611:PGS196611 PQH196611:PQO196611 QAD196611:QAK196611 QJZ196611:QKG196611 QTV196611:QUC196611 RDR196611:RDY196611 RNN196611:RNU196611 RXJ196611:RXQ196611 SHF196611:SHM196611 SRB196611:SRI196611 TAX196611:TBE196611 TKT196611:TLA196611 TUP196611:TUW196611 UEL196611:UES196611 UOH196611:UOO196611 UYD196611:UYK196611 VHZ196611:VIG196611 VRV196611:VSC196611 WBR196611:WBY196611 WLN196611:WLU196611 WVJ196611:WVQ196611 B262147:I262147 IX262147:JE262147 ST262147:TA262147 ACP262147:ACW262147 AML262147:AMS262147 AWH262147:AWO262147 BGD262147:BGK262147 BPZ262147:BQG262147 BZV262147:CAC262147 CJR262147:CJY262147 CTN262147:CTU262147 DDJ262147:DDQ262147 DNF262147:DNM262147 DXB262147:DXI262147 EGX262147:EHE262147 EQT262147:ERA262147 FAP262147:FAW262147 FKL262147:FKS262147 FUH262147:FUO262147 GED262147:GEK262147 GNZ262147:GOG262147 GXV262147:GYC262147 HHR262147:HHY262147 HRN262147:HRU262147 IBJ262147:IBQ262147 ILF262147:ILM262147 IVB262147:IVI262147 JEX262147:JFE262147 JOT262147:JPA262147 JYP262147:JYW262147 KIL262147:KIS262147 KSH262147:KSO262147 LCD262147:LCK262147 LLZ262147:LMG262147 LVV262147:LWC262147 MFR262147:MFY262147 MPN262147:MPU262147 MZJ262147:MZQ262147 NJF262147:NJM262147 NTB262147:NTI262147 OCX262147:ODE262147 OMT262147:ONA262147 OWP262147:OWW262147 PGL262147:PGS262147 PQH262147:PQO262147 QAD262147:QAK262147 QJZ262147:QKG262147 QTV262147:QUC262147 RDR262147:RDY262147 RNN262147:RNU262147 RXJ262147:RXQ262147 SHF262147:SHM262147 SRB262147:SRI262147 TAX262147:TBE262147 TKT262147:TLA262147 TUP262147:TUW262147 UEL262147:UES262147 UOH262147:UOO262147 UYD262147:UYK262147 VHZ262147:VIG262147 VRV262147:VSC262147 WBR262147:WBY262147 WLN262147:WLU262147 WVJ262147:WVQ262147 B327683:I327683 IX327683:JE327683 ST327683:TA327683 ACP327683:ACW327683 AML327683:AMS327683 AWH327683:AWO327683 BGD327683:BGK327683 BPZ327683:BQG327683 BZV327683:CAC327683 CJR327683:CJY327683 CTN327683:CTU327683 DDJ327683:DDQ327683 DNF327683:DNM327683 DXB327683:DXI327683 EGX327683:EHE327683 EQT327683:ERA327683 FAP327683:FAW327683 FKL327683:FKS327683 FUH327683:FUO327683 GED327683:GEK327683 GNZ327683:GOG327683 GXV327683:GYC327683 HHR327683:HHY327683 HRN327683:HRU327683 IBJ327683:IBQ327683 ILF327683:ILM327683 IVB327683:IVI327683 JEX327683:JFE327683 JOT327683:JPA327683 JYP327683:JYW327683 KIL327683:KIS327683 KSH327683:KSO327683 LCD327683:LCK327683 LLZ327683:LMG327683 LVV327683:LWC327683 MFR327683:MFY327683 MPN327683:MPU327683 MZJ327683:MZQ327683 NJF327683:NJM327683 NTB327683:NTI327683 OCX327683:ODE327683 OMT327683:ONA327683 OWP327683:OWW327683 PGL327683:PGS327683 PQH327683:PQO327683 QAD327683:QAK327683 QJZ327683:QKG327683 QTV327683:QUC327683 RDR327683:RDY327683 RNN327683:RNU327683 RXJ327683:RXQ327683 SHF327683:SHM327683 SRB327683:SRI327683 TAX327683:TBE327683 TKT327683:TLA327683 TUP327683:TUW327683 UEL327683:UES327683 UOH327683:UOO327683 UYD327683:UYK327683 VHZ327683:VIG327683 VRV327683:VSC327683 WBR327683:WBY327683 WLN327683:WLU327683 WVJ327683:WVQ327683 B393219:I393219 IX393219:JE393219 ST393219:TA393219 ACP393219:ACW393219 AML393219:AMS393219 AWH393219:AWO393219 BGD393219:BGK393219 BPZ393219:BQG393219 BZV393219:CAC393219 CJR393219:CJY393219 CTN393219:CTU393219 DDJ393219:DDQ393219 DNF393219:DNM393219 DXB393219:DXI393219 EGX393219:EHE393219 EQT393219:ERA393219 FAP393219:FAW393219 FKL393219:FKS393219 FUH393219:FUO393219 GED393219:GEK393219 GNZ393219:GOG393219 GXV393219:GYC393219 HHR393219:HHY393219 HRN393219:HRU393219 IBJ393219:IBQ393219 ILF393219:ILM393219 IVB393219:IVI393219 JEX393219:JFE393219 JOT393219:JPA393219 JYP393219:JYW393219 KIL393219:KIS393219 KSH393219:KSO393219 LCD393219:LCK393219 LLZ393219:LMG393219 LVV393219:LWC393219 MFR393219:MFY393219 MPN393219:MPU393219 MZJ393219:MZQ393219 NJF393219:NJM393219 NTB393219:NTI393219 OCX393219:ODE393219 OMT393219:ONA393219 OWP393219:OWW393219 PGL393219:PGS393219 PQH393219:PQO393219 QAD393219:QAK393219 QJZ393219:QKG393219 QTV393219:QUC393219 RDR393219:RDY393219 RNN393219:RNU393219 RXJ393219:RXQ393219 SHF393219:SHM393219 SRB393219:SRI393219 TAX393219:TBE393219 TKT393219:TLA393219 TUP393219:TUW393219 UEL393219:UES393219 UOH393219:UOO393219 UYD393219:UYK393219 VHZ393219:VIG393219 VRV393219:VSC393219 WBR393219:WBY393219 WLN393219:WLU393219 WVJ393219:WVQ393219 B458755:I458755 IX458755:JE458755 ST458755:TA458755 ACP458755:ACW458755 AML458755:AMS458755 AWH458755:AWO458755 BGD458755:BGK458755 BPZ458755:BQG458755 BZV458755:CAC458755 CJR458755:CJY458755 CTN458755:CTU458755 DDJ458755:DDQ458755 DNF458755:DNM458755 DXB458755:DXI458755 EGX458755:EHE458755 EQT458755:ERA458755 FAP458755:FAW458755 FKL458755:FKS458755 FUH458755:FUO458755 GED458755:GEK458755 GNZ458755:GOG458755 GXV458755:GYC458755 HHR458755:HHY458755 HRN458755:HRU458755 IBJ458755:IBQ458755 ILF458755:ILM458755 IVB458755:IVI458755 JEX458755:JFE458755 JOT458755:JPA458755 JYP458755:JYW458755 KIL458755:KIS458755 KSH458755:KSO458755 LCD458755:LCK458755 LLZ458755:LMG458755 LVV458755:LWC458755 MFR458755:MFY458755 MPN458755:MPU458755 MZJ458755:MZQ458755 NJF458755:NJM458755 NTB458755:NTI458755 OCX458755:ODE458755 OMT458755:ONA458755 OWP458755:OWW458755 PGL458755:PGS458755 PQH458755:PQO458755 QAD458755:QAK458755 QJZ458755:QKG458755 QTV458755:QUC458755 RDR458755:RDY458755 RNN458755:RNU458755 RXJ458755:RXQ458755 SHF458755:SHM458755 SRB458755:SRI458755 TAX458755:TBE458755 TKT458755:TLA458755 TUP458755:TUW458755 UEL458755:UES458755 UOH458755:UOO458755 UYD458755:UYK458755 VHZ458755:VIG458755 VRV458755:VSC458755 WBR458755:WBY458755 WLN458755:WLU458755 WVJ458755:WVQ458755 B524291:I524291 IX524291:JE524291 ST524291:TA524291 ACP524291:ACW524291 AML524291:AMS524291 AWH524291:AWO524291 BGD524291:BGK524291 BPZ524291:BQG524291 BZV524291:CAC524291 CJR524291:CJY524291 CTN524291:CTU524291 DDJ524291:DDQ524291 DNF524291:DNM524291 DXB524291:DXI524291 EGX524291:EHE524291 EQT524291:ERA524291 FAP524291:FAW524291 FKL524291:FKS524291 FUH524291:FUO524291 GED524291:GEK524291 GNZ524291:GOG524291 GXV524291:GYC524291 HHR524291:HHY524291 HRN524291:HRU524291 IBJ524291:IBQ524291 ILF524291:ILM524291 IVB524291:IVI524291 JEX524291:JFE524291 JOT524291:JPA524291 JYP524291:JYW524291 KIL524291:KIS524291 KSH524291:KSO524291 LCD524291:LCK524291 LLZ524291:LMG524291 LVV524291:LWC524291 MFR524291:MFY524291 MPN524291:MPU524291 MZJ524291:MZQ524291 NJF524291:NJM524291 NTB524291:NTI524291 OCX524291:ODE524291 OMT524291:ONA524291 OWP524291:OWW524291 PGL524291:PGS524291 PQH524291:PQO524291 QAD524291:QAK524291 QJZ524291:QKG524291 QTV524291:QUC524291 RDR524291:RDY524291 RNN524291:RNU524291 RXJ524291:RXQ524291 SHF524291:SHM524291 SRB524291:SRI524291 TAX524291:TBE524291 TKT524291:TLA524291 TUP524291:TUW524291 UEL524291:UES524291 UOH524291:UOO524291 UYD524291:UYK524291 VHZ524291:VIG524291 VRV524291:VSC524291 WBR524291:WBY524291 WLN524291:WLU524291 WVJ524291:WVQ524291 B589827:I589827 IX589827:JE589827 ST589827:TA589827 ACP589827:ACW589827 AML589827:AMS589827 AWH589827:AWO589827 BGD589827:BGK589827 BPZ589827:BQG589827 BZV589827:CAC589827 CJR589827:CJY589827 CTN589827:CTU589827 DDJ589827:DDQ589827 DNF589827:DNM589827 DXB589827:DXI589827 EGX589827:EHE589827 EQT589827:ERA589827 FAP589827:FAW589827 FKL589827:FKS589827 FUH589827:FUO589827 GED589827:GEK589827 GNZ589827:GOG589827 GXV589827:GYC589827 HHR589827:HHY589827 HRN589827:HRU589827 IBJ589827:IBQ589827 ILF589827:ILM589827 IVB589827:IVI589827 JEX589827:JFE589827 JOT589827:JPA589827 JYP589827:JYW589827 KIL589827:KIS589827 KSH589827:KSO589827 LCD589827:LCK589827 LLZ589827:LMG589827 LVV589827:LWC589827 MFR589827:MFY589827 MPN589827:MPU589827 MZJ589827:MZQ589827 NJF589827:NJM589827 NTB589827:NTI589827 OCX589827:ODE589827 OMT589827:ONA589827 OWP589827:OWW589827 PGL589827:PGS589827 PQH589827:PQO589827 QAD589827:QAK589827 QJZ589827:QKG589827 QTV589827:QUC589827 RDR589827:RDY589827 RNN589827:RNU589827 RXJ589827:RXQ589827 SHF589827:SHM589827 SRB589827:SRI589827 TAX589827:TBE589827 TKT589827:TLA589827 TUP589827:TUW589827 UEL589827:UES589827 UOH589827:UOO589827 UYD589827:UYK589827 VHZ589827:VIG589827 VRV589827:VSC589827 WBR589827:WBY589827 WLN589827:WLU589827 WVJ589827:WVQ589827 B655363:I655363 IX655363:JE655363 ST655363:TA655363 ACP655363:ACW655363 AML655363:AMS655363 AWH655363:AWO655363 BGD655363:BGK655363 BPZ655363:BQG655363 BZV655363:CAC655363 CJR655363:CJY655363 CTN655363:CTU655363 DDJ655363:DDQ655363 DNF655363:DNM655363 DXB655363:DXI655363 EGX655363:EHE655363 EQT655363:ERA655363 FAP655363:FAW655363 FKL655363:FKS655363 FUH655363:FUO655363 GED655363:GEK655363 GNZ655363:GOG655363 GXV655363:GYC655363 HHR655363:HHY655363 HRN655363:HRU655363 IBJ655363:IBQ655363 ILF655363:ILM655363 IVB655363:IVI655363 JEX655363:JFE655363 JOT655363:JPA655363 JYP655363:JYW655363 KIL655363:KIS655363 KSH655363:KSO655363 LCD655363:LCK655363 LLZ655363:LMG655363 LVV655363:LWC655363 MFR655363:MFY655363 MPN655363:MPU655363 MZJ655363:MZQ655363 NJF655363:NJM655363 NTB655363:NTI655363 OCX655363:ODE655363 OMT655363:ONA655363 OWP655363:OWW655363 PGL655363:PGS655363 PQH655363:PQO655363 QAD655363:QAK655363 QJZ655363:QKG655363 QTV655363:QUC655363 RDR655363:RDY655363 RNN655363:RNU655363 RXJ655363:RXQ655363 SHF655363:SHM655363 SRB655363:SRI655363 TAX655363:TBE655363 TKT655363:TLA655363 TUP655363:TUW655363 UEL655363:UES655363 UOH655363:UOO655363 UYD655363:UYK655363 VHZ655363:VIG655363 VRV655363:VSC655363 WBR655363:WBY655363 WLN655363:WLU655363 WVJ655363:WVQ655363 B720899:I720899 IX720899:JE720899 ST720899:TA720899 ACP720899:ACW720899 AML720899:AMS720899 AWH720899:AWO720899 BGD720899:BGK720899 BPZ720899:BQG720899 BZV720899:CAC720899 CJR720899:CJY720899 CTN720899:CTU720899 DDJ720899:DDQ720899 DNF720899:DNM720899 DXB720899:DXI720899 EGX720899:EHE720899 EQT720899:ERA720899 FAP720899:FAW720899 FKL720899:FKS720899 FUH720899:FUO720899 GED720899:GEK720899 GNZ720899:GOG720899 GXV720899:GYC720899 HHR720899:HHY720899 HRN720899:HRU720899 IBJ720899:IBQ720899 ILF720899:ILM720899 IVB720899:IVI720899 JEX720899:JFE720899 JOT720899:JPA720899 JYP720899:JYW720899 KIL720899:KIS720899 KSH720899:KSO720899 LCD720899:LCK720899 LLZ720899:LMG720899 LVV720899:LWC720899 MFR720899:MFY720899 MPN720899:MPU720899 MZJ720899:MZQ720899 NJF720899:NJM720899 NTB720899:NTI720899 OCX720899:ODE720899 OMT720899:ONA720899 OWP720899:OWW720899 PGL720899:PGS720899 PQH720899:PQO720899 QAD720899:QAK720899 QJZ720899:QKG720899 QTV720899:QUC720899 RDR720899:RDY720899 RNN720899:RNU720899 RXJ720899:RXQ720899 SHF720899:SHM720899 SRB720899:SRI720899 TAX720899:TBE720899 TKT720899:TLA720899 TUP720899:TUW720899 UEL720899:UES720899 UOH720899:UOO720899 UYD720899:UYK720899 VHZ720899:VIG720899 VRV720899:VSC720899 WBR720899:WBY720899 WLN720899:WLU720899 WVJ720899:WVQ720899 B786435:I786435 IX786435:JE786435 ST786435:TA786435 ACP786435:ACW786435 AML786435:AMS786435 AWH786435:AWO786435 BGD786435:BGK786435 BPZ786435:BQG786435 BZV786435:CAC786435 CJR786435:CJY786435 CTN786435:CTU786435 DDJ786435:DDQ786435 DNF786435:DNM786435 DXB786435:DXI786435 EGX786435:EHE786435 EQT786435:ERA786435 FAP786435:FAW786435 FKL786435:FKS786435 FUH786435:FUO786435 GED786435:GEK786435 GNZ786435:GOG786435 GXV786435:GYC786435 HHR786435:HHY786435 HRN786435:HRU786435 IBJ786435:IBQ786435 ILF786435:ILM786435 IVB786435:IVI786435 JEX786435:JFE786435 JOT786435:JPA786435 JYP786435:JYW786435 KIL786435:KIS786435 KSH786435:KSO786435 LCD786435:LCK786435 LLZ786435:LMG786435 LVV786435:LWC786435 MFR786435:MFY786435 MPN786435:MPU786435 MZJ786435:MZQ786435 NJF786435:NJM786435 NTB786435:NTI786435 OCX786435:ODE786435 OMT786435:ONA786435 OWP786435:OWW786435 PGL786435:PGS786435 PQH786435:PQO786435 QAD786435:QAK786435 QJZ786435:QKG786435 QTV786435:QUC786435 RDR786435:RDY786435 RNN786435:RNU786435 RXJ786435:RXQ786435 SHF786435:SHM786435 SRB786435:SRI786435 TAX786435:TBE786435 TKT786435:TLA786435 TUP786435:TUW786435 UEL786435:UES786435 UOH786435:UOO786435 UYD786435:UYK786435 VHZ786435:VIG786435 VRV786435:VSC786435 WBR786435:WBY786435 WLN786435:WLU786435 WVJ786435:WVQ786435 B851971:I851971 IX851971:JE851971 ST851971:TA851971 ACP851971:ACW851971 AML851971:AMS851971 AWH851971:AWO851971 BGD851971:BGK851971 BPZ851971:BQG851971 BZV851971:CAC851971 CJR851971:CJY851971 CTN851971:CTU851971 DDJ851971:DDQ851971 DNF851971:DNM851971 DXB851971:DXI851971 EGX851971:EHE851971 EQT851971:ERA851971 FAP851971:FAW851971 FKL851971:FKS851971 FUH851971:FUO851971 GED851971:GEK851971 GNZ851971:GOG851971 GXV851971:GYC851971 HHR851971:HHY851971 HRN851971:HRU851971 IBJ851971:IBQ851971 ILF851971:ILM851971 IVB851971:IVI851971 JEX851971:JFE851971 JOT851971:JPA851971 JYP851971:JYW851971 KIL851971:KIS851971 KSH851971:KSO851971 LCD851971:LCK851971 LLZ851971:LMG851971 LVV851971:LWC851971 MFR851971:MFY851971 MPN851971:MPU851971 MZJ851971:MZQ851971 NJF851971:NJM851971 NTB851971:NTI851971 OCX851971:ODE851971 OMT851971:ONA851971 OWP851971:OWW851971 PGL851971:PGS851971 PQH851971:PQO851971 QAD851971:QAK851971 QJZ851971:QKG851971 QTV851971:QUC851971 RDR851971:RDY851971 RNN851971:RNU851971 RXJ851971:RXQ851971 SHF851971:SHM851971 SRB851971:SRI851971 TAX851971:TBE851971 TKT851971:TLA851971 TUP851971:TUW851971 UEL851971:UES851971 UOH851971:UOO851971 UYD851971:UYK851971 VHZ851971:VIG851971 VRV851971:VSC851971 WBR851971:WBY851971 WLN851971:WLU851971 WVJ851971:WVQ851971 B917507:I917507 IX917507:JE917507 ST917507:TA917507 ACP917507:ACW917507 AML917507:AMS917507 AWH917507:AWO917507 BGD917507:BGK917507 BPZ917507:BQG917507 BZV917507:CAC917507 CJR917507:CJY917507 CTN917507:CTU917507 DDJ917507:DDQ917507 DNF917507:DNM917507 DXB917507:DXI917507 EGX917507:EHE917507 EQT917507:ERA917507 FAP917507:FAW917507 FKL917507:FKS917507 FUH917507:FUO917507 GED917507:GEK917507 GNZ917507:GOG917507 GXV917507:GYC917507 HHR917507:HHY917507 HRN917507:HRU917507 IBJ917507:IBQ917507 ILF917507:ILM917507 IVB917507:IVI917507 JEX917507:JFE917507 JOT917507:JPA917507 JYP917507:JYW917507 KIL917507:KIS917507 KSH917507:KSO917507 LCD917507:LCK917507 LLZ917507:LMG917507 LVV917507:LWC917507 MFR917507:MFY917507 MPN917507:MPU917507 MZJ917507:MZQ917507 NJF917507:NJM917507 NTB917507:NTI917507 OCX917507:ODE917507 OMT917507:ONA917507 OWP917507:OWW917507 PGL917507:PGS917507 PQH917507:PQO917507 QAD917507:QAK917507 QJZ917507:QKG917507 QTV917507:QUC917507 RDR917507:RDY917507 RNN917507:RNU917507 RXJ917507:RXQ917507 SHF917507:SHM917507 SRB917507:SRI917507 TAX917507:TBE917507 TKT917507:TLA917507 TUP917507:TUW917507 UEL917507:UES917507 UOH917507:UOO917507 UYD917507:UYK917507 VHZ917507:VIG917507 VRV917507:VSC917507 WBR917507:WBY917507 WLN917507:WLU917507 WVJ917507:WVQ917507 B983043:I983043 IX983043:JE983043 ST983043:TA983043 ACP983043:ACW983043 AML983043:AMS983043 AWH983043:AWO983043 BGD983043:BGK983043 BPZ983043:BQG983043 BZV983043:CAC983043 CJR983043:CJY983043 CTN983043:CTU983043 DDJ983043:DDQ983043 DNF983043:DNM983043 DXB983043:DXI983043 EGX983043:EHE983043 EQT983043:ERA983043 FAP983043:FAW983043 FKL983043:FKS983043 FUH983043:FUO983043 GED983043:GEK983043 GNZ983043:GOG983043 GXV983043:GYC983043 HHR983043:HHY983043 HRN983043:HRU983043 IBJ983043:IBQ983043 ILF983043:ILM983043 IVB983043:IVI983043 JEX983043:JFE983043 JOT983043:JPA983043 JYP983043:JYW983043 KIL983043:KIS983043 KSH983043:KSO983043 LCD983043:LCK983043 LLZ983043:LMG983043 LVV983043:LWC983043 MFR983043:MFY983043 MPN983043:MPU983043 MZJ983043:MZQ983043 NJF983043:NJM983043 NTB983043:NTI983043 OCX983043:ODE983043 OMT983043:ONA983043 OWP983043:OWW983043 PGL983043:PGS983043 PQH983043:PQO983043 QAD983043:QAK983043 QJZ983043:QKG983043 QTV983043:QUC983043 RDR983043:RDY983043 RNN983043:RNU983043 RXJ983043:RXQ983043 SHF983043:SHM983043 SRB983043:SRI983043 TAX983043:TBE983043 TKT983043:TLA983043 TUP983043:TUW983043 UEL983043:UES983043 UOH983043:UOO983043 UYD983043:UYK983043 VHZ983043:VIG983043 VRV983043:VSC983043 WBR983043:WBY983043 WLN983043:WLU983043 WVJ983043:WVQ983043">
      <formula1>$B$268:$B$282</formula1>
    </dataValidation>
    <dataValidation type="whole" allowBlank="1" showInputMessage="1" showErrorMessage="1" sqref="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4 JG65594 TC65594 ACY65594 AMU65594 AWQ65594 BGM65594 BQI65594 CAE65594 CKA65594 CTW65594 DDS65594 DNO65594 DXK65594 EHG65594 ERC65594 FAY65594 FKU65594 FUQ65594 GEM65594 GOI65594 GYE65594 HIA65594 HRW65594 IBS65594 ILO65594 IVK65594 JFG65594 JPC65594 JYY65594 KIU65594 KSQ65594 LCM65594 LMI65594 LWE65594 MGA65594 MPW65594 MZS65594 NJO65594 NTK65594 ODG65594 ONC65594 OWY65594 PGU65594 PQQ65594 QAM65594 QKI65594 QUE65594 REA65594 RNW65594 RXS65594 SHO65594 SRK65594 TBG65594 TLC65594 TUY65594 UEU65594 UOQ65594 UYM65594 VII65594 VSE65594 WCA65594 WLW65594 WVS65594 K131130 JG131130 TC131130 ACY131130 AMU131130 AWQ131130 BGM131130 BQI131130 CAE131130 CKA131130 CTW131130 DDS131130 DNO131130 DXK131130 EHG131130 ERC131130 FAY131130 FKU131130 FUQ131130 GEM131130 GOI131130 GYE131130 HIA131130 HRW131130 IBS131130 ILO131130 IVK131130 JFG131130 JPC131130 JYY131130 KIU131130 KSQ131130 LCM131130 LMI131130 LWE131130 MGA131130 MPW131130 MZS131130 NJO131130 NTK131130 ODG131130 ONC131130 OWY131130 PGU131130 PQQ131130 QAM131130 QKI131130 QUE131130 REA131130 RNW131130 RXS131130 SHO131130 SRK131130 TBG131130 TLC131130 TUY131130 UEU131130 UOQ131130 UYM131130 VII131130 VSE131130 WCA131130 WLW131130 WVS131130 K196666 JG196666 TC196666 ACY196666 AMU196666 AWQ196666 BGM196666 BQI196666 CAE196666 CKA196666 CTW196666 DDS196666 DNO196666 DXK196666 EHG196666 ERC196666 FAY196666 FKU196666 FUQ196666 GEM196666 GOI196666 GYE196666 HIA196666 HRW196666 IBS196666 ILO196666 IVK196666 JFG196666 JPC196666 JYY196666 KIU196666 KSQ196666 LCM196666 LMI196666 LWE196666 MGA196666 MPW196666 MZS196666 NJO196666 NTK196666 ODG196666 ONC196666 OWY196666 PGU196666 PQQ196666 QAM196666 QKI196666 QUE196666 REA196666 RNW196666 RXS196666 SHO196666 SRK196666 TBG196666 TLC196666 TUY196666 UEU196666 UOQ196666 UYM196666 VII196666 VSE196666 WCA196666 WLW196666 WVS196666 K262202 JG262202 TC262202 ACY262202 AMU262202 AWQ262202 BGM262202 BQI262202 CAE262202 CKA262202 CTW262202 DDS262202 DNO262202 DXK262202 EHG262202 ERC262202 FAY262202 FKU262202 FUQ262202 GEM262202 GOI262202 GYE262202 HIA262202 HRW262202 IBS262202 ILO262202 IVK262202 JFG262202 JPC262202 JYY262202 KIU262202 KSQ262202 LCM262202 LMI262202 LWE262202 MGA262202 MPW262202 MZS262202 NJO262202 NTK262202 ODG262202 ONC262202 OWY262202 PGU262202 PQQ262202 QAM262202 QKI262202 QUE262202 REA262202 RNW262202 RXS262202 SHO262202 SRK262202 TBG262202 TLC262202 TUY262202 UEU262202 UOQ262202 UYM262202 VII262202 VSE262202 WCA262202 WLW262202 WVS262202 K327738 JG327738 TC327738 ACY327738 AMU327738 AWQ327738 BGM327738 BQI327738 CAE327738 CKA327738 CTW327738 DDS327738 DNO327738 DXK327738 EHG327738 ERC327738 FAY327738 FKU327738 FUQ327738 GEM327738 GOI327738 GYE327738 HIA327738 HRW327738 IBS327738 ILO327738 IVK327738 JFG327738 JPC327738 JYY327738 KIU327738 KSQ327738 LCM327738 LMI327738 LWE327738 MGA327738 MPW327738 MZS327738 NJO327738 NTK327738 ODG327738 ONC327738 OWY327738 PGU327738 PQQ327738 QAM327738 QKI327738 QUE327738 REA327738 RNW327738 RXS327738 SHO327738 SRK327738 TBG327738 TLC327738 TUY327738 UEU327738 UOQ327738 UYM327738 VII327738 VSE327738 WCA327738 WLW327738 WVS327738 K393274 JG393274 TC393274 ACY393274 AMU393274 AWQ393274 BGM393274 BQI393274 CAE393274 CKA393274 CTW393274 DDS393274 DNO393274 DXK393274 EHG393274 ERC393274 FAY393274 FKU393274 FUQ393274 GEM393274 GOI393274 GYE393274 HIA393274 HRW393274 IBS393274 ILO393274 IVK393274 JFG393274 JPC393274 JYY393274 KIU393274 KSQ393274 LCM393274 LMI393274 LWE393274 MGA393274 MPW393274 MZS393274 NJO393274 NTK393274 ODG393274 ONC393274 OWY393274 PGU393274 PQQ393274 QAM393274 QKI393274 QUE393274 REA393274 RNW393274 RXS393274 SHO393274 SRK393274 TBG393274 TLC393274 TUY393274 UEU393274 UOQ393274 UYM393274 VII393274 VSE393274 WCA393274 WLW393274 WVS393274 K458810 JG458810 TC458810 ACY458810 AMU458810 AWQ458810 BGM458810 BQI458810 CAE458810 CKA458810 CTW458810 DDS458810 DNO458810 DXK458810 EHG458810 ERC458810 FAY458810 FKU458810 FUQ458810 GEM458810 GOI458810 GYE458810 HIA458810 HRW458810 IBS458810 ILO458810 IVK458810 JFG458810 JPC458810 JYY458810 KIU458810 KSQ458810 LCM458810 LMI458810 LWE458810 MGA458810 MPW458810 MZS458810 NJO458810 NTK458810 ODG458810 ONC458810 OWY458810 PGU458810 PQQ458810 QAM458810 QKI458810 QUE458810 REA458810 RNW458810 RXS458810 SHO458810 SRK458810 TBG458810 TLC458810 TUY458810 UEU458810 UOQ458810 UYM458810 VII458810 VSE458810 WCA458810 WLW458810 WVS458810 K524346 JG524346 TC524346 ACY524346 AMU524346 AWQ524346 BGM524346 BQI524346 CAE524346 CKA524346 CTW524346 DDS524346 DNO524346 DXK524346 EHG524346 ERC524346 FAY524346 FKU524346 FUQ524346 GEM524346 GOI524346 GYE524346 HIA524346 HRW524346 IBS524346 ILO524346 IVK524346 JFG524346 JPC524346 JYY524346 KIU524346 KSQ524346 LCM524346 LMI524346 LWE524346 MGA524346 MPW524346 MZS524346 NJO524346 NTK524346 ODG524346 ONC524346 OWY524346 PGU524346 PQQ524346 QAM524346 QKI524346 QUE524346 REA524346 RNW524346 RXS524346 SHO524346 SRK524346 TBG524346 TLC524346 TUY524346 UEU524346 UOQ524346 UYM524346 VII524346 VSE524346 WCA524346 WLW524346 WVS524346 K589882 JG589882 TC589882 ACY589882 AMU589882 AWQ589882 BGM589882 BQI589882 CAE589882 CKA589882 CTW589882 DDS589882 DNO589882 DXK589882 EHG589882 ERC589882 FAY589882 FKU589882 FUQ589882 GEM589882 GOI589882 GYE589882 HIA589882 HRW589882 IBS589882 ILO589882 IVK589882 JFG589882 JPC589882 JYY589882 KIU589882 KSQ589882 LCM589882 LMI589882 LWE589882 MGA589882 MPW589882 MZS589882 NJO589882 NTK589882 ODG589882 ONC589882 OWY589882 PGU589882 PQQ589882 QAM589882 QKI589882 QUE589882 REA589882 RNW589882 RXS589882 SHO589882 SRK589882 TBG589882 TLC589882 TUY589882 UEU589882 UOQ589882 UYM589882 VII589882 VSE589882 WCA589882 WLW589882 WVS589882 K655418 JG655418 TC655418 ACY655418 AMU655418 AWQ655418 BGM655418 BQI655418 CAE655418 CKA655418 CTW655418 DDS655418 DNO655418 DXK655418 EHG655418 ERC655418 FAY655418 FKU655418 FUQ655418 GEM655418 GOI655418 GYE655418 HIA655418 HRW655418 IBS655418 ILO655418 IVK655418 JFG655418 JPC655418 JYY655418 KIU655418 KSQ655418 LCM655418 LMI655418 LWE655418 MGA655418 MPW655418 MZS655418 NJO655418 NTK655418 ODG655418 ONC655418 OWY655418 PGU655418 PQQ655418 QAM655418 QKI655418 QUE655418 REA655418 RNW655418 RXS655418 SHO655418 SRK655418 TBG655418 TLC655418 TUY655418 UEU655418 UOQ655418 UYM655418 VII655418 VSE655418 WCA655418 WLW655418 WVS655418 K720954 JG720954 TC720954 ACY720954 AMU720954 AWQ720954 BGM720954 BQI720954 CAE720954 CKA720954 CTW720954 DDS720954 DNO720954 DXK720954 EHG720954 ERC720954 FAY720954 FKU720954 FUQ720954 GEM720954 GOI720954 GYE720954 HIA720954 HRW720954 IBS720954 ILO720954 IVK720954 JFG720954 JPC720954 JYY720954 KIU720954 KSQ720954 LCM720954 LMI720954 LWE720954 MGA720954 MPW720954 MZS720954 NJO720954 NTK720954 ODG720954 ONC720954 OWY720954 PGU720954 PQQ720954 QAM720954 QKI720954 QUE720954 REA720954 RNW720954 RXS720954 SHO720954 SRK720954 TBG720954 TLC720954 TUY720954 UEU720954 UOQ720954 UYM720954 VII720954 VSE720954 WCA720954 WLW720954 WVS720954 K786490 JG786490 TC786490 ACY786490 AMU786490 AWQ786490 BGM786490 BQI786490 CAE786490 CKA786490 CTW786490 DDS786490 DNO786490 DXK786490 EHG786490 ERC786490 FAY786490 FKU786490 FUQ786490 GEM786490 GOI786490 GYE786490 HIA786490 HRW786490 IBS786490 ILO786490 IVK786490 JFG786490 JPC786490 JYY786490 KIU786490 KSQ786490 LCM786490 LMI786490 LWE786490 MGA786490 MPW786490 MZS786490 NJO786490 NTK786490 ODG786490 ONC786490 OWY786490 PGU786490 PQQ786490 QAM786490 QKI786490 QUE786490 REA786490 RNW786490 RXS786490 SHO786490 SRK786490 TBG786490 TLC786490 TUY786490 UEU786490 UOQ786490 UYM786490 VII786490 VSE786490 WCA786490 WLW786490 WVS786490 K852026 JG852026 TC852026 ACY852026 AMU852026 AWQ852026 BGM852026 BQI852026 CAE852026 CKA852026 CTW852026 DDS852026 DNO852026 DXK852026 EHG852026 ERC852026 FAY852026 FKU852026 FUQ852026 GEM852026 GOI852026 GYE852026 HIA852026 HRW852026 IBS852026 ILO852026 IVK852026 JFG852026 JPC852026 JYY852026 KIU852026 KSQ852026 LCM852026 LMI852026 LWE852026 MGA852026 MPW852026 MZS852026 NJO852026 NTK852026 ODG852026 ONC852026 OWY852026 PGU852026 PQQ852026 QAM852026 QKI852026 QUE852026 REA852026 RNW852026 RXS852026 SHO852026 SRK852026 TBG852026 TLC852026 TUY852026 UEU852026 UOQ852026 UYM852026 VII852026 VSE852026 WCA852026 WLW852026 WVS852026 K917562 JG917562 TC917562 ACY917562 AMU917562 AWQ917562 BGM917562 BQI917562 CAE917562 CKA917562 CTW917562 DDS917562 DNO917562 DXK917562 EHG917562 ERC917562 FAY917562 FKU917562 FUQ917562 GEM917562 GOI917562 GYE917562 HIA917562 HRW917562 IBS917562 ILO917562 IVK917562 JFG917562 JPC917562 JYY917562 KIU917562 KSQ917562 LCM917562 LMI917562 LWE917562 MGA917562 MPW917562 MZS917562 NJO917562 NTK917562 ODG917562 ONC917562 OWY917562 PGU917562 PQQ917562 QAM917562 QKI917562 QUE917562 REA917562 RNW917562 RXS917562 SHO917562 SRK917562 TBG917562 TLC917562 TUY917562 UEU917562 UOQ917562 UYM917562 VII917562 VSE917562 WCA917562 WLW917562 WVS917562 K983098 JG983098 TC983098 ACY983098 AMU983098 AWQ983098 BGM983098 BQI983098 CAE983098 CKA983098 CTW983098 DDS983098 DNO983098 DXK983098 EHG983098 ERC983098 FAY983098 FKU983098 FUQ983098 GEM983098 GOI983098 GYE983098 HIA983098 HRW983098 IBS983098 ILO983098 IVK983098 JFG983098 JPC983098 JYY983098 KIU983098 KSQ983098 LCM983098 LMI983098 LWE983098 MGA983098 MPW983098 MZS983098 NJO983098 NTK983098 ODG983098 ONC983098 OWY983098 PGU983098 PQQ983098 QAM983098 QKI983098 QUE983098 REA983098 RNW983098 RXS983098 SHO983098 SRK983098 TBG983098 TLC983098 TUY983098 UEU983098 UOQ983098 UYM983098 VII983098 VSE983098 WCA983098 WLW983098 WVS983098">
      <formula1>1</formula1>
      <formula2>200</formula2>
    </dataValidation>
    <dataValidation type="whole" allowBlank="1" showInputMessage="1" showErrorMessage="1" errorTitle="Zadej číslo !" error="Pozor, musíš zadat celé číslo." sqref="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formula1>0</formula1>
      <formula2>99999</formula2>
    </dataValidation>
  </dataValidations>
  <printOptions horizontalCentered="1" verticalCentered="1"/>
  <pageMargins left="0.39370078740157483" right="0.39370078740157483" top="0" bottom="0.31496062992125984" header="0" footer="0.51181102362204722"/>
  <pageSetup paperSize="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3" customWidth="1"/>
    <col min="2" max="2" width="15.7109375" style="73" customWidth="1"/>
    <col min="3" max="3" width="5.7109375" style="73" customWidth="1"/>
    <col min="4" max="5" width="6.7109375" style="73" customWidth="1"/>
    <col min="6" max="6" width="4.7109375" style="73" customWidth="1"/>
    <col min="7" max="7" width="6.7109375" style="73" customWidth="1"/>
    <col min="8" max="8" width="6.28515625" style="73" customWidth="1"/>
    <col min="9" max="9" width="6.7109375" style="73" customWidth="1"/>
    <col min="10" max="10" width="1.7109375" style="73" customWidth="1"/>
    <col min="11" max="11" width="10.7109375" style="73" customWidth="1"/>
    <col min="12" max="12" width="15.7109375" style="73" customWidth="1"/>
    <col min="13" max="13" width="5.7109375" style="73" customWidth="1"/>
    <col min="14" max="15" width="6.7109375" style="73" customWidth="1"/>
    <col min="16" max="16" width="4.7109375" style="73" customWidth="1"/>
    <col min="17" max="17" width="6.7109375" style="73" customWidth="1"/>
    <col min="18" max="18" width="6.28515625" style="73" customWidth="1"/>
    <col min="19" max="19" width="6.7109375" style="73" customWidth="1"/>
    <col min="20" max="20" width="9.140625" style="73" customWidth="1"/>
    <col min="21" max="16384" width="9.140625" style="72"/>
  </cols>
  <sheetData>
    <row r="1" spans="1:19" s="72" customFormat="1" ht="26.25" customHeight="1">
      <c r="A1" s="73"/>
      <c r="B1" s="401" t="s">
        <v>0</v>
      </c>
      <c r="C1" s="401"/>
      <c r="D1" s="403" t="s">
        <v>1</v>
      </c>
      <c r="E1" s="403"/>
      <c r="F1" s="403"/>
      <c r="G1" s="403"/>
      <c r="H1" s="403"/>
      <c r="I1" s="403"/>
      <c r="J1" s="73"/>
      <c r="K1" s="145" t="s">
        <v>2</v>
      </c>
      <c r="L1" s="397" t="s">
        <v>152</v>
      </c>
      <c r="M1" s="397"/>
      <c r="N1" s="397"/>
      <c r="O1" s="398" t="s">
        <v>4</v>
      </c>
      <c r="P1" s="398"/>
      <c r="Q1" s="399" t="s">
        <v>151</v>
      </c>
      <c r="R1" s="400"/>
      <c r="S1" s="400"/>
    </row>
    <row r="2" spans="1:19" s="72" customFormat="1" ht="6" customHeight="1" thickBot="1">
      <c r="A2" s="73"/>
      <c r="B2" s="402"/>
      <c r="C2" s="402"/>
      <c r="D2" s="73"/>
      <c r="E2" s="73"/>
      <c r="F2" s="73"/>
      <c r="G2" s="73"/>
      <c r="H2" s="73"/>
      <c r="I2" s="73"/>
      <c r="J2" s="73"/>
      <c r="K2" s="73"/>
      <c r="L2" s="73"/>
      <c r="M2" s="73"/>
      <c r="N2" s="73"/>
      <c r="O2" s="73"/>
      <c r="P2" s="73"/>
      <c r="Q2" s="73"/>
      <c r="R2" s="73"/>
      <c r="S2" s="73"/>
    </row>
    <row r="3" spans="1:19" s="72" customFormat="1" ht="20.100000000000001" customHeight="1" thickBot="1">
      <c r="A3" s="143" t="s">
        <v>6</v>
      </c>
      <c r="B3" s="394" t="s">
        <v>150</v>
      </c>
      <c r="C3" s="395"/>
      <c r="D3" s="395"/>
      <c r="E3" s="395"/>
      <c r="F3" s="395"/>
      <c r="G3" s="395"/>
      <c r="H3" s="395"/>
      <c r="I3" s="396"/>
      <c r="J3" s="73"/>
      <c r="K3" s="143" t="s">
        <v>8</v>
      </c>
      <c r="L3" s="394" t="s">
        <v>149</v>
      </c>
      <c r="M3" s="395"/>
      <c r="N3" s="395"/>
      <c r="O3" s="395"/>
      <c r="P3" s="395"/>
      <c r="Q3" s="395"/>
      <c r="R3" s="395"/>
      <c r="S3" s="396"/>
    </row>
    <row r="4" spans="1:19" s="72" customFormat="1" ht="5.0999999999999996" customHeight="1" thickBot="1">
      <c r="A4" s="73"/>
      <c r="B4" s="73"/>
      <c r="C4" s="73"/>
      <c r="D4" s="73"/>
      <c r="E4" s="73"/>
      <c r="F4" s="73"/>
      <c r="G4" s="73"/>
      <c r="H4" s="73"/>
      <c r="I4" s="73"/>
      <c r="J4" s="73"/>
      <c r="K4" s="73"/>
      <c r="L4" s="73"/>
      <c r="M4" s="73"/>
      <c r="N4" s="73"/>
      <c r="O4" s="73"/>
      <c r="P4" s="73"/>
      <c r="Q4" s="73"/>
      <c r="R4" s="73"/>
      <c r="S4" s="73"/>
    </row>
    <row r="5" spans="1:19" s="72" customFormat="1" ht="12.95" customHeight="1">
      <c r="A5" s="386" t="s">
        <v>10</v>
      </c>
      <c r="B5" s="387"/>
      <c r="C5" s="371" t="s">
        <v>11</v>
      </c>
      <c r="D5" s="373" t="s">
        <v>12</v>
      </c>
      <c r="E5" s="374"/>
      <c r="F5" s="374"/>
      <c r="G5" s="375"/>
      <c r="H5" s="376" t="s">
        <v>13</v>
      </c>
      <c r="I5" s="377"/>
      <c r="J5" s="73"/>
      <c r="K5" s="386" t="s">
        <v>10</v>
      </c>
      <c r="L5" s="387"/>
      <c r="M5" s="371" t="s">
        <v>11</v>
      </c>
      <c r="N5" s="373" t="s">
        <v>12</v>
      </c>
      <c r="O5" s="374"/>
      <c r="P5" s="374"/>
      <c r="Q5" s="375"/>
      <c r="R5" s="376" t="s">
        <v>13</v>
      </c>
      <c r="S5" s="377"/>
    </row>
    <row r="6" spans="1:19" s="72" customFormat="1" ht="12.95" customHeight="1" thickBot="1">
      <c r="A6" s="388" t="s">
        <v>14</v>
      </c>
      <c r="B6" s="389"/>
      <c r="C6" s="372"/>
      <c r="D6" s="142" t="s">
        <v>15</v>
      </c>
      <c r="E6" s="141" t="s">
        <v>16</v>
      </c>
      <c r="F6" s="141" t="s">
        <v>17</v>
      </c>
      <c r="G6" s="140" t="s">
        <v>18</v>
      </c>
      <c r="H6" s="139" t="s">
        <v>19</v>
      </c>
      <c r="I6" s="138" t="s">
        <v>20</v>
      </c>
      <c r="J6" s="73"/>
      <c r="K6" s="388" t="s">
        <v>14</v>
      </c>
      <c r="L6" s="389"/>
      <c r="M6" s="372"/>
      <c r="N6" s="142" t="s">
        <v>15</v>
      </c>
      <c r="O6" s="141" t="s">
        <v>16</v>
      </c>
      <c r="P6" s="141" t="s">
        <v>17</v>
      </c>
      <c r="Q6" s="140" t="s">
        <v>18</v>
      </c>
      <c r="R6" s="139" t="s">
        <v>19</v>
      </c>
      <c r="S6" s="138" t="s">
        <v>20</v>
      </c>
    </row>
    <row r="7" spans="1:19" s="72" customFormat="1" ht="5.0999999999999996" customHeight="1" thickBot="1">
      <c r="A7" s="73"/>
      <c r="B7" s="73"/>
      <c r="C7" s="73"/>
      <c r="D7" s="73"/>
      <c r="E7" s="73"/>
      <c r="F7" s="73"/>
      <c r="G7" s="73"/>
      <c r="H7" s="73"/>
      <c r="I7" s="73"/>
      <c r="J7" s="73"/>
      <c r="K7" s="73"/>
      <c r="L7" s="73"/>
      <c r="M7" s="73"/>
      <c r="N7" s="73"/>
      <c r="O7" s="73"/>
      <c r="P7" s="73"/>
      <c r="Q7" s="73"/>
      <c r="R7" s="73"/>
      <c r="S7" s="73"/>
    </row>
    <row r="8" spans="1:19" s="72" customFormat="1" ht="12.95" customHeight="1">
      <c r="A8" s="390" t="s">
        <v>148</v>
      </c>
      <c r="B8" s="391"/>
      <c r="C8" s="134">
        <v>1</v>
      </c>
      <c r="D8" s="133">
        <v>139</v>
      </c>
      <c r="E8" s="132">
        <v>53</v>
      </c>
      <c r="F8" s="132">
        <v>8</v>
      </c>
      <c r="G8" s="131">
        <f>IF(AND(ISBLANK(D8),ISBLANK(E8)),"",D8+E8)</f>
        <v>192</v>
      </c>
      <c r="H8" s="130">
        <f>IF(OR(ISNUMBER($G8),ISNUMBER($Q8)),(SIGN(N($G8)-N($Q8))+1)/2,"")</f>
        <v>1</v>
      </c>
      <c r="I8" s="124"/>
      <c r="J8" s="73"/>
      <c r="K8" s="390" t="s">
        <v>147</v>
      </c>
      <c r="L8" s="391"/>
      <c r="M8" s="134">
        <v>1</v>
      </c>
      <c r="N8" s="133">
        <v>129</v>
      </c>
      <c r="O8" s="132">
        <v>35</v>
      </c>
      <c r="P8" s="132">
        <v>12</v>
      </c>
      <c r="Q8" s="131">
        <f>IF(AND(ISBLANK(N8),ISBLANK(O8)),"",N8+O8)</f>
        <v>164</v>
      </c>
      <c r="R8" s="130">
        <f>IF(ISNUMBER($H8),1-$H8,"")</f>
        <v>0</v>
      </c>
      <c r="S8" s="124"/>
    </row>
    <row r="9" spans="1:19" s="72" customFormat="1" ht="12.95" customHeight="1">
      <c r="A9" s="392"/>
      <c r="B9" s="393"/>
      <c r="C9" s="129">
        <v>2</v>
      </c>
      <c r="D9" s="128">
        <v>136</v>
      </c>
      <c r="E9" s="127">
        <v>41</v>
      </c>
      <c r="F9" s="127">
        <v>10</v>
      </c>
      <c r="G9" s="126">
        <f>IF(AND(ISBLANK(D9),ISBLANK(E9)),"",D9+E9)</f>
        <v>177</v>
      </c>
      <c r="H9" s="125">
        <f>IF(OR(ISNUMBER($G9),ISNUMBER($Q9)),(SIGN(N($G9)-N($Q9))+1)/2,"")</f>
        <v>0</v>
      </c>
      <c r="I9" s="124"/>
      <c r="J9" s="73"/>
      <c r="K9" s="392"/>
      <c r="L9" s="393"/>
      <c r="M9" s="129">
        <v>2</v>
      </c>
      <c r="N9" s="128">
        <v>135</v>
      </c>
      <c r="O9" s="127">
        <v>63</v>
      </c>
      <c r="P9" s="127">
        <v>2</v>
      </c>
      <c r="Q9" s="126">
        <f>IF(AND(ISBLANK(N9),ISBLANK(O9)),"",N9+O9)</f>
        <v>198</v>
      </c>
      <c r="R9" s="125">
        <f>IF(ISNUMBER($H9),1-$H9,"")</f>
        <v>1</v>
      </c>
      <c r="S9" s="124"/>
    </row>
    <row r="10" spans="1:19" s="72" customFormat="1" ht="12.95" customHeight="1" thickBot="1">
      <c r="A10" s="378" t="s">
        <v>78</v>
      </c>
      <c r="B10" s="379"/>
      <c r="C10" s="129">
        <v>3</v>
      </c>
      <c r="D10" s="128"/>
      <c r="E10" s="127"/>
      <c r="F10" s="127"/>
      <c r="G10" s="126" t="str">
        <f>IF(AND(ISBLANK(D10),ISBLANK(E10)),"",D10+E10)</f>
        <v/>
      </c>
      <c r="H10" s="125" t="str">
        <f>IF(OR(ISNUMBER($G10),ISNUMBER($Q10)),(SIGN(N($G10)-N($Q10))+1)/2,"")</f>
        <v/>
      </c>
      <c r="I10" s="124"/>
      <c r="J10" s="73"/>
      <c r="K10" s="378" t="s">
        <v>111</v>
      </c>
      <c r="L10" s="379"/>
      <c r="M10" s="129">
        <v>3</v>
      </c>
      <c r="N10" s="128"/>
      <c r="O10" s="127"/>
      <c r="P10" s="127"/>
      <c r="Q10" s="126" t="str">
        <f>IF(AND(ISBLANK(N10),ISBLANK(O10)),"",N10+O10)</f>
        <v/>
      </c>
      <c r="R10" s="125" t="str">
        <f>IF(ISNUMBER($H10),1-$H10,"")</f>
        <v/>
      </c>
      <c r="S10" s="124"/>
    </row>
    <row r="11" spans="1:19" s="72" customFormat="1" ht="12.95" customHeight="1">
      <c r="A11" s="380"/>
      <c r="B11" s="381"/>
      <c r="C11" s="123">
        <v>4</v>
      </c>
      <c r="D11" s="122"/>
      <c r="E11" s="121"/>
      <c r="F11" s="121"/>
      <c r="G11" s="120" t="str">
        <f>IF(AND(ISBLANK(D11),ISBLANK(E11)),"",D11+E11)</f>
        <v/>
      </c>
      <c r="H11" s="119" t="str">
        <f>IF(OR(ISNUMBER($G11),ISNUMBER($Q11)),(SIGN(N($G11)-N($Q11))+1)/2,"")</f>
        <v/>
      </c>
      <c r="I11" s="384">
        <f>IF(ISNUMBER(H12),(SIGN(1000*($H12-$R12)+$G12-$Q12)+1)/2,"")</f>
        <v>1</v>
      </c>
      <c r="J11" s="73"/>
      <c r="K11" s="380"/>
      <c r="L11" s="381"/>
      <c r="M11" s="123">
        <v>4</v>
      </c>
      <c r="N11" s="122"/>
      <c r="O11" s="121"/>
      <c r="P11" s="121"/>
      <c r="Q11" s="120" t="str">
        <f>IF(AND(ISBLANK(N11),ISBLANK(O11)),"",N11+O11)</f>
        <v/>
      </c>
      <c r="R11" s="119" t="str">
        <f>IF(ISNUMBER($H11),1-$H11,"")</f>
        <v/>
      </c>
      <c r="S11" s="384">
        <f>IF(ISNUMBER($I11),1-$I11,"")</f>
        <v>0</v>
      </c>
    </row>
    <row r="12" spans="1:19" s="72" customFormat="1" ht="15.95" customHeight="1" thickBot="1">
      <c r="A12" s="382">
        <v>18159</v>
      </c>
      <c r="B12" s="383"/>
      <c r="C12" s="118" t="s">
        <v>18</v>
      </c>
      <c r="D12" s="115">
        <f>IF(ISNUMBER($G12),SUM(D8:D11),"")</f>
        <v>275</v>
      </c>
      <c r="E12" s="117">
        <f>IF(ISNUMBER($G12),SUM(E8:E11),"")</f>
        <v>94</v>
      </c>
      <c r="F12" s="117">
        <f>IF(ISNUMBER($G12),SUM(F8:F11),"")</f>
        <v>18</v>
      </c>
      <c r="G12" s="116">
        <f>IF(SUM($G8:$G11)+SUM($Q8:$Q11)&gt;0,SUM(G8:G11),"")</f>
        <v>369</v>
      </c>
      <c r="H12" s="115">
        <f>IF(ISNUMBER($G12),SUM(H8:H11),"")</f>
        <v>1</v>
      </c>
      <c r="I12" s="385"/>
      <c r="J12" s="73"/>
      <c r="K12" s="382">
        <v>25193</v>
      </c>
      <c r="L12" s="383"/>
      <c r="M12" s="118" t="s">
        <v>18</v>
      </c>
      <c r="N12" s="115">
        <f>IF(ISNUMBER($G12),SUM(N8:N11),"")</f>
        <v>264</v>
      </c>
      <c r="O12" s="117">
        <f>IF(ISNUMBER($G12),SUM(O8:O11),"")</f>
        <v>98</v>
      </c>
      <c r="P12" s="117">
        <f>IF(ISNUMBER($G12),SUM(P8:P11),"")</f>
        <v>14</v>
      </c>
      <c r="Q12" s="116">
        <f>IF(SUM($G8:$G11)+SUM($Q8:$Q11)&gt;0,SUM(Q8:Q11),"")</f>
        <v>362</v>
      </c>
      <c r="R12" s="115">
        <f>IF(ISNUMBER($G12),SUM(R8:R11),"")</f>
        <v>1</v>
      </c>
      <c r="S12" s="385"/>
    </row>
    <row r="13" spans="1:19" s="72" customFormat="1" ht="12.95" customHeight="1">
      <c r="A13" s="390" t="s">
        <v>146</v>
      </c>
      <c r="B13" s="391"/>
      <c r="C13" s="134">
        <v>1</v>
      </c>
      <c r="D13" s="133">
        <v>158</v>
      </c>
      <c r="E13" s="132">
        <v>62</v>
      </c>
      <c r="F13" s="132">
        <v>5</v>
      </c>
      <c r="G13" s="131">
        <f>IF(AND(ISBLANK(D13),ISBLANK(E13)),"",D13+E13)</f>
        <v>220</v>
      </c>
      <c r="H13" s="130">
        <f>IF(OR(ISNUMBER($G13),ISNUMBER($Q13)),(SIGN(N($G13)-N($Q13))+1)/2,"")</f>
        <v>1</v>
      </c>
      <c r="I13" s="124"/>
      <c r="J13" s="73"/>
      <c r="K13" s="390" t="s">
        <v>145</v>
      </c>
      <c r="L13" s="391"/>
      <c r="M13" s="134">
        <v>1</v>
      </c>
      <c r="N13" s="133">
        <v>127</v>
      </c>
      <c r="O13" s="132">
        <v>42</v>
      </c>
      <c r="P13" s="132">
        <v>8</v>
      </c>
      <c r="Q13" s="131">
        <f>IF(AND(ISBLANK(N13),ISBLANK(O13)),"",N13+O13)</f>
        <v>169</v>
      </c>
      <c r="R13" s="130">
        <f>IF(ISNUMBER($H13),1-$H13,"")</f>
        <v>0</v>
      </c>
      <c r="S13" s="124"/>
    </row>
    <row r="14" spans="1:19" s="72" customFormat="1" ht="12.95" customHeight="1">
      <c r="A14" s="392"/>
      <c r="B14" s="393"/>
      <c r="C14" s="129">
        <v>2</v>
      </c>
      <c r="D14" s="128">
        <v>145</v>
      </c>
      <c r="E14" s="127">
        <v>53</v>
      </c>
      <c r="F14" s="127">
        <v>6</v>
      </c>
      <c r="G14" s="126">
        <f>IF(AND(ISBLANK(D14),ISBLANK(E14)),"",D14+E14)</f>
        <v>198</v>
      </c>
      <c r="H14" s="125">
        <f>IF(OR(ISNUMBER($G14),ISNUMBER($Q14)),(SIGN(N($G14)-N($Q14))+1)/2,"")</f>
        <v>0</v>
      </c>
      <c r="I14" s="124"/>
      <c r="J14" s="73"/>
      <c r="K14" s="392"/>
      <c r="L14" s="393"/>
      <c r="M14" s="129">
        <v>2</v>
      </c>
      <c r="N14" s="128">
        <v>144</v>
      </c>
      <c r="O14" s="127">
        <v>76</v>
      </c>
      <c r="P14" s="127">
        <v>2</v>
      </c>
      <c r="Q14" s="126">
        <f>IF(AND(ISBLANK(N14),ISBLANK(O14)),"",N14+O14)</f>
        <v>220</v>
      </c>
      <c r="R14" s="125">
        <f>IF(ISNUMBER($H14),1-$H14,"")</f>
        <v>1</v>
      </c>
      <c r="S14" s="124"/>
    </row>
    <row r="15" spans="1:19" s="72" customFormat="1" ht="12.95" customHeight="1" thickBot="1">
      <c r="A15" s="378" t="s">
        <v>111</v>
      </c>
      <c r="B15" s="379"/>
      <c r="C15" s="129">
        <v>3</v>
      </c>
      <c r="D15" s="128"/>
      <c r="E15" s="127"/>
      <c r="F15" s="127"/>
      <c r="G15" s="126" t="str">
        <f>IF(AND(ISBLANK(D15),ISBLANK(E15)),"",D15+E15)</f>
        <v/>
      </c>
      <c r="H15" s="125" t="str">
        <f>IF(OR(ISNUMBER($G15),ISNUMBER($Q15)),(SIGN(N($G15)-N($Q15))+1)/2,"")</f>
        <v/>
      </c>
      <c r="I15" s="124"/>
      <c r="J15" s="73"/>
      <c r="K15" s="378" t="s">
        <v>144</v>
      </c>
      <c r="L15" s="379"/>
      <c r="M15" s="129">
        <v>3</v>
      </c>
      <c r="N15" s="128"/>
      <c r="O15" s="127"/>
      <c r="P15" s="127"/>
      <c r="Q15" s="126" t="str">
        <f>IF(AND(ISBLANK(N15),ISBLANK(O15)),"",N15+O15)</f>
        <v/>
      </c>
      <c r="R15" s="125" t="str">
        <f>IF(ISNUMBER($H15),1-$H15,"")</f>
        <v/>
      </c>
      <c r="S15" s="124"/>
    </row>
    <row r="16" spans="1:19" s="72" customFormat="1" ht="12.95" customHeight="1">
      <c r="A16" s="380"/>
      <c r="B16" s="381"/>
      <c r="C16" s="123">
        <v>4</v>
      </c>
      <c r="D16" s="122"/>
      <c r="E16" s="121"/>
      <c r="F16" s="121"/>
      <c r="G16" s="120" t="str">
        <f>IF(AND(ISBLANK(D16),ISBLANK(E16)),"",D16+E16)</f>
        <v/>
      </c>
      <c r="H16" s="119" t="str">
        <f>IF(OR(ISNUMBER($G16),ISNUMBER($Q16)),(SIGN(N($G16)-N($Q16))+1)/2,"")</f>
        <v/>
      </c>
      <c r="I16" s="384">
        <f>IF(ISNUMBER(H17),(SIGN(1000*($H17-$R17)+$G17-$Q17)+1)/2,"")</f>
        <v>1</v>
      </c>
      <c r="J16" s="73"/>
      <c r="K16" s="380"/>
      <c r="L16" s="381"/>
      <c r="M16" s="123">
        <v>4</v>
      </c>
      <c r="N16" s="122"/>
      <c r="O16" s="121"/>
      <c r="P16" s="121"/>
      <c r="Q16" s="120" t="str">
        <f>IF(AND(ISBLANK(N16),ISBLANK(O16)),"",N16+O16)</f>
        <v/>
      </c>
      <c r="R16" s="119" t="str">
        <f>IF(ISNUMBER($H16),1-$H16,"")</f>
        <v/>
      </c>
      <c r="S16" s="384">
        <f>IF(ISNUMBER($I16),1-$I16,"")</f>
        <v>0</v>
      </c>
    </row>
    <row r="17" spans="1:19" s="72" customFormat="1" ht="15.95" customHeight="1" thickBot="1">
      <c r="A17" s="382">
        <v>17966</v>
      </c>
      <c r="B17" s="383"/>
      <c r="C17" s="118" t="s">
        <v>18</v>
      </c>
      <c r="D17" s="135">
        <f>IF(ISNUMBER($G17),SUM(D13:D16),"")</f>
        <v>303</v>
      </c>
      <c r="E17" s="117">
        <f>IF(ISNUMBER($G17),SUM(E13:E16),"")</f>
        <v>115</v>
      </c>
      <c r="F17" s="117">
        <f>IF(ISNUMBER($G17),SUM(F13:F16),"")</f>
        <v>11</v>
      </c>
      <c r="G17" s="116">
        <f>IF(SUM($G13:$G16)+SUM($Q13:$Q16)&gt;0,SUM(G13:G16),"")</f>
        <v>418</v>
      </c>
      <c r="H17" s="115">
        <f>IF(ISNUMBER($G17),SUM(H13:H16),"")</f>
        <v>1</v>
      </c>
      <c r="I17" s="385"/>
      <c r="J17" s="73"/>
      <c r="K17" s="382">
        <v>22254</v>
      </c>
      <c r="L17" s="383"/>
      <c r="M17" s="118" t="s">
        <v>18</v>
      </c>
      <c r="N17" s="115">
        <f>IF(ISNUMBER($G17),SUM(N13:N16),"")</f>
        <v>271</v>
      </c>
      <c r="O17" s="117">
        <f>IF(ISNUMBER($G17),SUM(O13:O16),"")</f>
        <v>118</v>
      </c>
      <c r="P17" s="117">
        <f>IF(ISNUMBER($G17),SUM(P13:P16),"")</f>
        <v>10</v>
      </c>
      <c r="Q17" s="116">
        <f>IF(SUM($G13:$G16)+SUM($Q13:$Q16)&gt;0,SUM(Q13:Q16),"")</f>
        <v>389</v>
      </c>
      <c r="R17" s="115">
        <f>IF(ISNUMBER($G17),SUM(R13:R16),"")</f>
        <v>1</v>
      </c>
      <c r="S17" s="385"/>
    </row>
    <row r="18" spans="1:19" s="72" customFormat="1" ht="12.95" customHeight="1">
      <c r="A18" s="390" t="s">
        <v>143</v>
      </c>
      <c r="B18" s="391"/>
      <c r="C18" s="134">
        <v>1</v>
      </c>
      <c r="D18" s="133">
        <v>126</v>
      </c>
      <c r="E18" s="132">
        <v>49</v>
      </c>
      <c r="F18" s="132">
        <v>7</v>
      </c>
      <c r="G18" s="131">
        <f>IF(AND(ISBLANK(D18),ISBLANK(E18)),"",D18+E18)</f>
        <v>175</v>
      </c>
      <c r="H18" s="130">
        <f>IF(OR(ISNUMBER($G18),ISNUMBER($Q18)),(SIGN(N($G18)-N($Q18))+1)/2,"")</f>
        <v>0</v>
      </c>
      <c r="I18" s="124"/>
      <c r="J18" s="73"/>
      <c r="K18" s="390" t="s">
        <v>142</v>
      </c>
      <c r="L18" s="391"/>
      <c r="M18" s="134">
        <v>1</v>
      </c>
      <c r="N18" s="133">
        <v>156</v>
      </c>
      <c r="O18" s="132">
        <v>44</v>
      </c>
      <c r="P18" s="132">
        <v>5</v>
      </c>
      <c r="Q18" s="131">
        <f>IF(AND(ISBLANK(N18),ISBLANK(O18)),"",N18+O18)</f>
        <v>200</v>
      </c>
      <c r="R18" s="130">
        <f>IF(ISNUMBER($H18),1-$H18,"")</f>
        <v>1</v>
      </c>
      <c r="S18" s="124"/>
    </row>
    <row r="19" spans="1:19" s="72" customFormat="1" ht="12.95" customHeight="1">
      <c r="A19" s="392"/>
      <c r="B19" s="393"/>
      <c r="C19" s="129">
        <v>2</v>
      </c>
      <c r="D19" s="128">
        <v>132</v>
      </c>
      <c r="E19" s="127">
        <v>48</v>
      </c>
      <c r="F19" s="127">
        <v>5</v>
      </c>
      <c r="G19" s="126">
        <f>IF(AND(ISBLANK(D19),ISBLANK(E19)),"",D19+E19)</f>
        <v>180</v>
      </c>
      <c r="H19" s="125">
        <f>IF(OR(ISNUMBER($G19),ISNUMBER($Q19)),(SIGN(N($G19)-N($Q19))+1)/2,"")</f>
        <v>0</v>
      </c>
      <c r="I19" s="124"/>
      <c r="J19" s="73"/>
      <c r="K19" s="392"/>
      <c r="L19" s="393"/>
      <c r="M19" s="129">
        <v>2</v>
      </c>
      <c r="N19" s="128">
        <v>147</v>
      </c>
      <c r="O19" s="127">
        <v>70</v>
      </c>
      <c r="P19" s="127">
        <v>5</v>
      </c>
      <c r="Q19" s="126">
        <f>IF(AND(ISBLANK(N19),ISBLANK(O19)),"",N19+O19)</f>
        <v>217</v>
      </c>
      <c r="R19" s="125">
        <f>IF(ISNUMBER($H19),1-$H19,"")</f>
        <v>1</v>
      </c>
      <c r="S19" s="124"/>
    </row>
    <row r="20" spans="1:19" s="72" customFormat="1" ht="12.95" customHeight="1" thickBot="1">
      <c r="A20" s="378" t="s">
        <v>78</v>
      </c>
      <c r="B20" s="379"/>
      <c r="C20" s="129">
        <v>3</v>
      </c>
      <c r="D20" s="128"/>
      <c r="E20" s="127"/>
      <c r="F20" s="127"/>
      <c r="G20" s="126" t="str">
        <f>IF(AND(ISBLANK(D20),ISBLANK(E20)),"",D20+E20)</f>
        <v/>
      </c>
      <c r="H20" s="125" t="str">
        <f>IF(OR(ISNUMBER($G20),ISNUMBER($Q20)),(SIGN(N($G20)-N($Q20))+1)/2,"")</f>
        <v/>
      </c>
      <c r="I20" s="124"/>
      <c r="J20" s="73"/>
      <c r="K20" s="378" t="s">
        <v>141</v>
      </c>
      <c r="L20" s="379"/>
      <c r="M20" s="129">
        <v>3</v>
      </c>
      <c r="N20" s="128"/>
      <c r="O20" s="127"/>
      <c r="P20" s="127"/>
      <c r="Q20" s="126" t="str">
        <f>IF(AND(ISBLANK(N20),ISBLANK(O20)),"",N20+O20)</f>
        <v/>
      </c>
      <c r="R20" s="125" t="str">
        <f>IF(ISNUMBER($H20),1-$H20,"")</f>
        <v/>
      </c>
      <c r="S20" s="124"/>
    </row>
    <row r="21" spans="1:19" s="72" customFormat="1" ht="12.95" customHeight="1">
      <c r="A21" s="380"/>
      <c r="B21" s="381"/>
      <c r="C21" s="123">
        <v>4</v>
      </c>
      <c r="D21" s="122"/>
      <c r="E21" s="121"/>
      <c r="F21" s="121"/>
      <c r="G21" s="120" t="str">
        <f>IF(AND(ISBLANK(D21),ISBLANK(E21)),"",D21+E21)</f>
        <v/>
      </c>
      <c r="H21" s="119" t="str">
        <f>IF(OR(ISNUMBER($G21),ISNUMBER($Q21)),(SIGN(N($G21)-N($Q21))+1)/2,"")</f>
        <v/>
      </c>
      <c r="I21" s="384">
        <f>IF(ISNUMBER(H22),(SIGN(1000*($H22-$R22)+$G22-$Q22)+1)/2,"")</f>
        <v>0</v>
      </c>
      <c r="J21" s="73"/>
      <c r="K21" s="380"/>
      <c r="L21" s="381"/>
      <c r="M21" s="123">
        <v>4</v>
      </c>
      <c r="N21" s="122"/>
      <c r="O21" s="121"/>
      <c r="P21" s="121"/>
      <c r="Q21" s="120" t="str">
        <f>IF(AND(ISBLANK(N21),ISBLANK(O21)),"",N21+O21)</f>
        <v/>
      </c>
      <c r="R21" s="119" t="str">
        <f>IF(ISNUMBER($H21),1-$H21,"")</f>
        <v/>
      </c>
      <c r="S21" s="384">
        <f>IF(ISNUMBER($I21),1-$I21,"")</f>
        <v>1</v>
      </c>
    </row>
    <row r="22" spans="1:19" s="72" customFormat="1" ht="15.95" customHeight="1" thickBot="1">
      <c r="A22" s="382">
        <v>20740</v>
      </c>
      <c r="B22" s="383"/>
      <c r="C22" s="118" t="s">
        <v>18</v>
      </c>
      <c r="D22" s="115">
        <f>IF(ISNUMBER($G22),SUM(D18:D21),"")</f>
        <v>258</v>
      </c>
      <c r="E22" s="117">
        <f>IF(ISNUMBER($G22),SUM(E18:E21),"")</f>
        <v>97</v>
      </c>
      <c r="F22" s="117">
        <f>IF(ISNUMBER($G22),SUM(F18:F21),"")</f>
        <v>12</v>
      </c>
      <c r="G22" s="116">
        <f>IF(SUM($G18:$G21)+SUM($Q18:$Q21)&gt;0,SUM(G18:G21),"")</f>
        <v>355</v>
      </c>
      <c r="H22" s="115">
        <f>IF(ISNUMBER($G22),SUM(H18:H21),"")</f>
        <v>0</v>
      </c>
      <c r="I22" s="385"/>
      <c r="J22" s="73"/>
      <c r="K22" s="382">
        <v>5778</v>
      </c>
      <c r="L22" s="383"/>
      <c r="M22" s="118" t="s">
        <v>18</v>
      </c>
      <c r="N22" s="135">
        <f>IF(ISNUMBER($G22),SUM(N18:N21),"")</f>
        <v>303</v>
      </c>
      <c r="O22" s="117">
        <f>IF(ISNUMBER($G22),SUM(O18:O21),"")</f>
        <v>114</v>
      </c>
      <c r="P22" s="117">
        <f>IF(ISNUMBER($G22),SUM(P18:P21),"")</f>
        <v>10</v>
      </c>
      <c r="Q22" s="116">
        <f>IF(SUM($G18:$G21)+SUM($Q18:$Q21)&gt;0,SUM(Q18:Q21),"")</f>
        <v>417</v>
      </c>
      <c r="R22" s="115">
        <f>IF(ISNUMBER($G22),SUM(R18:R21),"")</f>
        <v>2</v>
      </c>
      <c r="S22" s="385"/>
    </row>
    <row r="23" spans="1:19" s="72" customFormat="1" ht="12.95" customHeight="1">
      <c r="A23" s="390" t="s">
        <v>136</v>
      </c>
      <c r="B23" s="391"/>
      <c r="C23" s="134">
        <v>1</v>
      </c>
      <c r="D23" s="133">
        <v>150</v>
      </c>
      <c r="E23" s="132">
        <v>53</v>
      </c>
      <c r="F23" s="132">
        <v>7</v>
      </c>
      <c r="G23" s="131">
        <f>IF(AND(ISBLANK(D23),ISBLANK(E23)),"",D23+E23)</f>
        <v>203</v>
      </c>
      <c r="H23" s="130">
        <f>IF(OR(ISNUMBER($G23),ISNUMBER($Q23)),(SIGN(N($G23)-N($Q23))+1)/2,"")</f>
        <v>0</v>
      </c>
      <c r="I23" s="124"/>
      <c r="J23" s="73"/>
      <c r="K23" s="390" t="s">
        <v>140</v>
      </c>
      <c r="L23" s="391"/>
      <c r="M23" s="134">
        <v>1</v>
      </c>
      <c r="N23" s="133">
        <v>161</v>
      </c>
      <c r="O23" s="132">
        <v>51</v>
      </c>
      <c r="P23" s="132">
        <v>3</v>
      </c>
      <c r="Q23" s="131">
        <f>IF(AND(ISBLANK(N23),ISBLANK(O23)),"",N23+O23)</f>
        <v>212</v>
      </c>
      <c r="R23" s="130">
        <f>IF(ISNUMBER($H23),1-$H23,"")</f>
        <v>1</v>
      </c>
      <c r="S23" s="124"/>
    </row>
    <row r="24" spans="1:19" s="72" customFormat="1" ht="12.95" customHeight="1">
      <c r="A24" s="392"/>
      <c r="B24" s="393"/>
      <c r="C24" s="129">
        <v>2</v>
      </c>
      <c r="D24" s="128">
        <v>143</v>
      </c>
      <c r="E24" s="127">
        <v>51</v>
      </c>
      <c r="F24" s="127">
        <v>3</v>
      </c>
      <c r="G24" s="126">
        <f>IF(AND(ISBLANK(D24),ISBLANK(E24)),"",D24+E24)</f>
        <v>194</v>
      </c>
      <c r="H24" s="125">
        <f>IF(OR(ISNUMBER($G24),ISNUMBER($Q24)),(SIGN(N($G24)-N($Q24))+1)/2,"")</f>
        <v>1</v>
      </c>
      <c r="I24" s="124"/>
      <c r="J24" s="73"/>
      <c r="K24" s="392"/>
      <c r="L24" s="393"/>
      <c r="M24" s="129">
        <v>2</v>
      </c>
      <c r="N24" s="128">
        <v>149</v>
      </c>
      <c r="O24" s="127">
        <v>43</v>
      </c>
      <c r="P24" s="127">
        <v>8</v>
      </c>
      <c r="Q24" s="126">
        <f>IF(AND(ISBLANK(N24),ISBLANK(O24)),"",N24+O24)</f>
        <v>192</v>
      </c>
      <c r="R24" s="125">
        <f>IF(ISNUMBER($H24),1-$H24,"")</f>
        <v>0</v>
      </c>
      <c r="S24" s="124"/>
    </row>
    <row r="25" spans="1:19" s="72" customFormat="1" ht="12.95" customHeight="1" thickBot="1">
      <c r="A25" s="378" t="s">
        <v>139</v>
      </c>
      <c r="B25" s="379"/>
      <c r="C25" s="129">
        <v>3</v>
      </c>
      <c r="D25" s="128"/>
      <c r="E25" s="127"/>
      <c r="F25" s="127"/>
      <c r="G25" s="126" t="str">
        <f>IF(AND(ISBLANK(D25),ISBLANK(E25)),"",D25+E25)</f>
        <v/>
      </c>
      <c r="H25" s="125" t="str">
        <f>IF(OR(ISNUMBER($G25),ISNUMBER($Q25)),(SIGN(N($G25)-N($Q25))+1)/2,"")</f>
        <v/>
      </c>
      <c r="I25" s="124"/>
      <c r="J25" s="73"/>
      <c r="K25" s="378" t="s">
        <v>78</v>
      </c>
      <c r="L25" s="379"/>
      <c r="M25" s="129">
        <v>3</v>
      </c>
      <c r="N25" s="128"/>
      <c r="O25" s="127"/>
      <c r="P25" s="127"/>
      <c r="Q25" s="126" t="str">
        <f>IF(AND(ISBLANK(N25),ISBLANK(O25)),"",N25+O25)</f>
        <v/>
      </c>
      <c r="R25" s="125" t="str">
        <f>IF(ISNUMBER($H25),1-$H25,"")</f>
        <v/>
      </c>
      <c r="S25" s="124"/>
    </row>
    <row r="26" spans="1:19" s="72" customFormat="1" ht="12.95" customHeight="1">
      <c r="A26" s="380"/>
      <c r="B26" s="381"/>
      <c r="C26" s="123">
        <v>4</v>
      </c>
      <c r="D26" s="122"/>
      <c r="E26" s="121"/>
      <c r="F26" s="121"/>
      <c r="G26" s="120" t="str">
        <f>IF(AND(ISBLANK(D26),ISBLANK(E26)),"",D26+E26)</f>
        <v/>
      </c>
      <c r="H26" s="119" t="str">
        <f>IF(OR(ISNUMBER($G26),ISNUMBER($Q26)),(SIGN(N($G26)-N($Q26))+1)/2,"")</f>
        <v/>
      </c>
      <c r="I26" s="384">
        <f>IF(ISNUMBER(H27),(SIGN(1000*($H27-$R27)+$G27-$Q27)+1)/2,"")</f>
        <v>0</v>
      </c>
      <c r="J26" s="73"/>
      <c r="K26" s="380"/>
      <c r="L26" s="381"/>
      <c r="M26" s="123">
        <v>4</v>
      </c>
      <c r="N26" s="122"/>
      <c r="O26" s="121"/>
      <c r="P26" s="121"/>
      <c r="Q26" s="120" t="str">
        <f>IF(AND(ISBLANK(N26),ISBLANK(O26)),"",N26+O26)</f>
        <v/>
      </c>
      <c r="R26" s="119" t="str">
        <f>IF(ISNUMBER($H26),1-$H26,"")</f>
        <v/>
      </c>
      <c r="S26" s="384">
        <f>IF(ISNUMBER($I26),1-$I26,"")</f>
        <v>1</v>
      </c>
    </row>
    <row r="27" spans="1:19" s="72" customFormat="1" ht="15.95" customHeight="1" thickBot="1">
      <c r="A27" s="382">
        <v>25350</v>
      </c>
      <c r="B27" s="383"/>
      <c r="C27" s="118" t="s">
        <v>18</v>
      </c>
      <c r="D27" s="115">
        <f>IF(ISNUMBER($G27),SUM(D23:D26),"")</f>
        <v>293</v>
      </c>
      <c r="E27" s="117">
        <f>IF(ISNUMBER($G27),SUM(E23:E26),"")</f>
        <v>104</v>
      </c>
      <c r="F27" s="117">
        <f>IF(ISNUMBER($G27),SUM(F23:F26),"")</f>
        <v>10</v>
      </c>
      <c r="G27" s="116">
        <f>IF(SUM($G23:$G26)+SUM($Q23:$Q26)&gt;0,SUM(G23:G26),"")</f>
        <v>397</v>
      </c>
      <c r="H27" s="115">
        <f>IF(ISNUMBER($G27),SUM(H23:H26),"")</f>
        <v>1</v>
      </c>
      <c r="I27" s="385"/>
      <c r="J27" s="73"/>
      <c r="K27" s="382">
        <v>22252</v>
      </c>
      <c r="L27" s="383"/>
      <c r="M27" s="118" t="s">
        <v>18</v>
      </c>
      <c r="N27" s="135">
        <f>IF(ISNUMBER($G27),SUM(N23:N26),"")</f>
        <v>310</v>
      </c>
      <c r="O27" s="117">
        <f>IF(ISNUMBER($G27),SUM(O23:O26),"")</f>
        <v>94</v>
      </c>
      <c r="P27" s="117">
        <f>IF(ISNUMBER($G27),SUM(P23:P26),"")</f>
        <v>11</v>
      </c>
      <c r="Q27" s="116">
        <f>IF(SUM($G23:$G26)+SUM($Q23:$Q26)&gt;0,SUM(Q23:Q26),"")</f>
        <v>404</v>
      </c>
      <c r="R27" s="115">
        <f>IF(ISNUMBER($G27),SUM(R23:R26),"")</f>
        <v>1</v>
      </c>
      <c r="S27" s="385"/>
    </row>
    <row r="28" spans="1:19" s="72" customFormat="1" ht="12.95" customHeight="1">
      <c r="A28" s="390" t="s">
        <v>138</v>
      </c>
      <c r="B28" s="391"/>
      <c r="C28" s="134">
        <v>1</v>
      </c>
      <c r="D28" s="133">
        <v>132</v>
      </c>
      <c r="E28" s="132">
        <v>60</v>
      </c>
      <c r="F28" s="132">
        <v>4</v>
      </c>
      <c r="G28" s="131">
        <f>IF(AND(ISBLANK(D28),ISBLANK(E28)),"",D28+E28)</f>
        <v>192</v>
      </c>
      <c r="H28" s="130">
        <f>IF(OR(ISNUMBER($G28),ISNUMBER($Q28)),(SIGN(N($G28)-N($Q28))+1)/2,"")</f>
        <v>0</v>
      </c>
      <c r="I28" s="124"/>
      <c r="J28" s="73"/>
      <c r="K28" s="390" t="s">
        <v>137</v>
      </c>
      <c r="L28" s="391"/>
      <c r="M28" s="134">
        <v>1</v>
      </c>
      <c r="N28" s="133">
        <v>153</v>
      </c>
      <c r="O28" s="132">
        <v>50</v>
      </c>
      <c r="P28" s="132">
        <v>8</v>
      </c>
      <c r="Q28" s="131">
        <f>IF(AND(ISBLANK(N28),ISBLANK(O28)),"",N28+O28)</f>
        <v>203</v>
      </c>
      <c r="R28" s="130">
        <f>IF(ISNUMBER($H28),1-$H28,"")</f>
        <v>1</v>
      </c>
      <c r="S28" s="124"/>
    </row>
    <row r="29" spans="1:19" s="72" customFormat="1" ht="12.95" customHeight="1">
      <c r="A29" s="392"/>
      <c r="B29" s="393"/>
      <c r="C29" s="129">
        <v>2</v>
      </c>
      <c r="D29" s="128">
        <v>165</v>
      </c>
      <c r="E29" s="127">
        <v>63</v>
      </c>
      <c r="F29" s="127">
        <v>4</v>
      </c>
      <c r="G29" s="126">
        <f>IF(AND(ISBLANK(D29),ISBLANK(E29)),"",D29+E29)</f>
        <v>228</v>
      </c>
      <c r="H29" s="125">
        <f>IF(OR(ISNUMBER($G29),ISNUMBER($Q29)),(SIGN(N($G29)-N($Q29))+1)/2,"")</f>
        <v>1</v>
      </c>
      <c r="I29" s="124"/>
      <c r="J29" s="73"/>
      <c r="K29" s="392"/>
      <c r="L29" s="393"/>
      <c r="M29" s="129">
        <v>2</v>
      </c>
      <c r="N29" s="128">
        <v>130</v>
      </c>
      <c r="O29" s="127">
        <v>36</v>
      </c>
      <c r="P29" s="127">
        <v>7</v>
      </c>
      <c r="Q29" s="126">
        <f>IF(AND(ISBLANK(N29),ISBLANK(O29)),"",N29+O29)</f>
        <v>166</v>
      </c>
      <c r="R29" s="125">
        <f>IF(ISNUMBER($H29),1-$H29,"")</f>
        <v>0</v>
      </c>
      <c r="S29" s="124"/>
    </row>
    <row r="30" spans="1:19" s="72" customFormat="1" ht="12.95" customHeight="1" thickBot="1">
      <c r="A30" s="378" t="s">
        <v>81</v>
      </c>
      <c r="B30" s="379"/>
      <c r="C30" s="129">
        <v>3</v>
      </c>
      <c r="D30" s="128"/>
      <c r="E30" s="127"/>
      <c r="F30" s="127"/>
      <c r="G30" s="126" t="str">
        <f>IF(AND(ISBLANK(D30),ISBLANK(E30)),"",D30+E30)</f>
        <v/>
      </c>
      <c r="H30" s="125" t="str">
        <f>IF(OR(ISNUMBER($G30),ISNUMBER($Q30)),(SIGN(N($G30)-N($Q30))+1)/2,"")</f>
        <v/>
      </c>
      <c r="I30" s="124"/>
      <c r="J30" s="73"/>
      <c r="K30" s="378" t="s">
        <v>81</v>
      </c>
      <c r="L30" s="379"/>
      <c r="M30" s="129">
        <v>3</v>
      </c>
      <c r="N30" s="128"/>
      <c r="O30" s="127"/>
      <c r="P30" s="127"/>
      <c r="Q30" s="126" t="str">
        <f>IF(AND(ISBLANK(N30),ISBLANK(O30)),"",N30+O30)</f>
        <v/>
      </c>
      <c r="R30" s="125" t="str">
        <f>IF(ISNUMBER($H30),1-$H30,"")</f>
        <v/>
      </c>
      <c r="S30" s="124"/>
    </row>
    <row r="31" spans="1:19" s="72" customFormat="1" ht="12.95" customHeight="1">
      <c r="A31" s="380"/>
      <c r="B31" s="381"/>
      <c r="C31" s="123">
        <v>4</v>
      </c>
      <c r="D31" s="122"/>
      <c r="E31" s="121"/>
      <c r="F31" s="121"/>
      <c r="G31" s="120" t="str">
        <f>IF(AND(ISBLANK(D31),ISBLANK(E31)),"",D31+E31)</f>
        <v/>
      </c>
      <c r="H31" s="119" t="str">
        <f>IF(OR(ISNUMBER($G31),ISNUMBER($Q31)),(SIGN(N($G31)-N($Q31))+1)/2,"")</f>
        <v/>
      </c>
      <c r="I31" s="384">
        <f>IF(ISNUMBER(H32),(SIGN(1000*($H32-$R32)+$G32-$Q32)+1)/2,"")</f>
        <v>1</v>
      </c>
      <c r="J31" s="73"/>
      <c r="K31" s="380"/>
      <c r="L31" s="381"/>
      <c r="M31" s="123">
        <v>4</v>
      </c>
      <c r="N31" s="122"/>
      <c r="O31" s="121"/>
      <c r="P31" s="121"/>
      <c r="Q31" s="120" t="str">
        <f>IF(AND(ISBLANK(N31),ISBLANK(O31)),"",N31+O31)</f>
        <v/>
      </c>
      <c r="R31" s="119" t="str">
        <f>IF(ISNUMBER($H31),1-$H31,"")</f>
        <v/>
      </c>
      <c r="S31" s="384">
        <f>IF(ISNUMBER($I31),1-$I31,"")</f>
        <v>0</v>
      </c>
    </row>
    <row r="32" spans="1:19" s="72" customFormat="1" ht="15.95" customHeight="1" thickBot="1">
      <c r="A32" s="382">
        <v>20738</v>
      </c>
      <c r="B32" s="383"/>
      <c r="C32" s="118" t="s">
        <v>18</v>
      </c>
      <c r="D32" s="115">
        <f>IF(ISNUMBER($G32),SUM(D28:D31),"")</f>
        <v>297</v>
      </c>
      <c r="E32" s="117">
        <f>IF(ISNUMBER($G32),SUM(E28:E31),"")</f>
        <v>123</v>
      </c>
      <c r="F32" s="117">
        <f>IF(ISNUMBER($G32),SUM(F28:F31),"")</f>
        <v>8</v>
      </c>
      <c r="G32" s="116">
        <f>IF(SUM($G28:$G31)+SUM($Q28:$Q31)&gt;0,SUM(G28:G31),"")</f>
        <v>420</v>
      </c>
      <c r="H32" s="115">
        <f>IF(ISNUMBER($G32),SUM(H28:H31),"")</f>
        <v>1</v>
      </c>
      <c r="I32" s="385"/>
      <c r="J32" s="73"/>
      <c r="K32" s="382">
        <v>1444</v>
      </c>
      <c r="L32" s="383"/>
      <c r="M32" s="118" t="s">
        <v>18</v>
      </c>
      <c r="N32" s="115">
        <f>IF(ISNUMBER($G32),SUM(N28:N31),"")</f>
        <v>283</v>
      </c>
      <c r="O32" s="117">
        <f>IF(ISNUMBER($G32),SUM(O28:O31),"")</f>
        <v>86</v>
      </c>
      <c r="P32" s="117">
        <f>IF(ISNUMBER($G32),SUM(P28:P31),"")</f>
        <v>15</v>
      </c>
      <c r="Q32" s="116">
        <f>IF(SUM($G28:$G31)+SUM($Q28:$Q31)&gt;0,SUM(Q28:Q31),"")</f>
        <v>369</v>
      </c>
      <c r="R32" s="115">
        <f>IF(ISNUMBER($G32),SUM(R28:R31),"")</f>
        <v>1</v>
      </c>
      <c r="S32" s="385"/>
    </row>
    <row r="33" spans="1:19" s="72" customFormat="1" ht="12.95" customHeight="1">
      <c r="A33" s="390" t="s">
        <v>136</v>
      </c>
      <c r="B33" s="391"/>
      <c r="C33" s="134">
        <v>1</v>
      </c>
      <c r="D33" s="133">
        <v>137</v>
      </c>
      <c r="E33" s="132">
        <v>61</v>
      </c>
      <c r="F33" s="132">
        <v>4</v>
      </c>
      <c r="G33" s="131">
        <f>IF(AND(ISBLANK(D33),ISBLANK(E33)),"",D33+E33)</f>
        <v>198</v>
      </c>
      <c r="H33" s="130">
        <f>IF(OR(ISNUMBER($G33),ISNUMBER($Q33)),(SIGN(N($G33)-N($Q33))+1)/2,"")</f>
        <v>0.5</v>
      </c>
      <c r="I33" s="124"/>
      <c r="J33" s="73"/>
      <c r="K33" s="390" t="s">
        <v>135</v>
      </c>
      <c r="L33" s="391"/>
      <c r="M33" s="134">
        <v>1</v>
      </c>
      <c r="N33" s="133">
        <v>137</v>
      </c>
      <c r="O33" s="132">
        <v>61</v>
      </c>
      <c r="P33" s="132">
        <v>6</v>
      </c>
      <c r="Q33" s="131">
        <f>IF(AND(ISBLANK(N33),ISBLANK(O33)),"",N33+O33)</f>
        <v>198</v>
      </c>
      <c r="R33" s="130">
        <f>IF(ISNUMBER($H33),1-$H33,"")</f>
        <v>0.5</v>
      </c>
      <c r="S33" s="124"/>
    </row>
    <row r="34" spans="1:19" s="72" customFormat="1" ht="12.95" customHeight="1">
      <c r="A34" s="392"/>
      <c r="B34" s="393"/>
      <c r="C34" s="129">
        <v>2</v>
      </c>
      <c r="D34" s="128">
        <v>142</v>
      </c>
      <c r="E34" s="127">
        <v>79</v>
      </c>
      <c r="F34" s="127">
        <v>1</v>
      </c>
      <c r="G34" s="126">
        <f>IF(AND(ISBLANK(D34),ISBLANK(E34)),"",D34+E34)</f>
        <v>221</v>
      </c>
      <c r="H34" s="125">
        <f>IF(OR(ISNUMBER($G34),ISNUMBER($Q34)),(SIGN(N($G34)-N($Q34))+1)/2,"")</f>
        <v>1</v>
      </c>
      <c r="I34" s="124"/>
      <c r="J34" s="73"/>
      <c r="K34" s="392"/>
      <c r="L34" s="393"/>
      <c r="M34" s="129">
        <v>2</v>
      </c>
      <c r="N34" s="128">
        <v>128</v>
      </c>
      <c r="O34" s="127">
        <v>62</v>
      </c>
      <c r="P34" s="127">
        <v>10</v>
      </c>
      <c r="Q34" s="126">
        <f>IF(AND(ISBLANK(N34),ISBLANK(O34)),"",N34+O34)</f>
        <v>190</v>
      </c>
      <c r="R34" s="125">
        <f>IF(ISNUMBER($H34),1-$H34,"")</f>
        <v>0</v>
      </c>
      <c r="S34" s="124"/>
    </row>
    <row r="35" spans="1:19" s="72" customFormat="1" ht="12.95" customHeight="1" thickBot="1">
      <c r="A35" s="378" t="s">
        <v>134</v>
      </c>
      <c r="B35" s="379"/>
      <c r="C35" s="129">
        <v>3</v>
      </c>
      <c r="D35" s="128"/>
      <c r="E35" s="127"/>
      <c r="F35" s="127"/>
      <c r="G35" s="126" t="str">
        <f>IF(AND(ISBLANK(D35),ISBLANK(E35)),"",D35+E35)</f>
        <v/>
      </c>
      <c r="H35" s="125" t="str">
        <f>IF(OR(ISNUMBER($G35),ISNUMBER($Q35)),(SIGN(N($G35)-N($Q35))+1)/2,"")</f>
        <v/>
      </c>
      <c r="I35" s="124"/>
      <c r="J35" s="73"/>
      <c r="K35" s="378" t="s">
        <v>120</v>
      </c>
      <c r="L35" s="379"/>
      <c r="M35" s="129">
        <v>3</v>
      </c>
      <c r="N35" s="128"/>
      <c r="O35" s="127"/>
      <c r="P35" s="127"/>
      <c r="Q35" s="126" t="str">
        <f>IF(AND(ISBLANK(N35),ISBLANK(O35)),"",N35+O35)</f>
        <v/>
      </c>
      <c r="R35" s="125" t="str">
        <f>IF(ISNUMBER($H35),1-$H35,"")</f>
        <v/>
      </c>
      <c r="S35" s="124"/>
    </row>
    <row r="36" spans="1:19" s="72" customFormat="1" ht="12.95" customHeight="1">
      <c r="A36" s="380"/>
      <c r="B36" s="381"/>
      <c r="C36" s="123">
        <v>4</v>
      </c>
      <c r="D36" s="122"/>
      <c r="E36" s="121"/>
      <c r="F36" s="121"/>
      <c r="G36" s="120" t="str">
        <f>IF(AND(ISBLANK(D36),ISBLANK(E36)),"",D36+E36)</f>
        <v/>
      </c>
      <c r="H36" s="119" t="str">
        <f>IF(OR(ISNUMBER($G36),ISNUMBER($Q36)),(SIGN(N($G36)-N($Q36))+1)/2,"")</f>
        <v/>
      </c>
      <c r="I36" s="384">
        <f>IF(ISNUMBER(H37),(SIGN(1000*($H37-$R37)+$G37-$Q37)+1)/2,"")</f>
        <v>1</v>
      </c>
      <c r="J36" s="73"/>
      <c r="K36" s="380"/>
      <c r="L36" s="381"/>
      <c r="M36" s="123">
        <v>4</v>
      </c>
      <c r="N36" s="122"/>
      <c r="O36" s="121"/>
      <c r="P36" s="121"/>
      <c r="Q36" s="120" t="str">
        <f>IF(AND(ISBLANK(N36),ISBLANK(O36)),"",N36+O36)</f>
        <v/>
      </c>
      <c r="R36" s="119" t="str">
        <f>IF(ISNUMBER($H36),1-$H36,"")</f>
        <v/>
      </c>
      <c r="S36" s="384">
        <f>IF(ISNUMBER($I36),1-$I36,"")</f>
        <v>0</v>
      </c>
    </row>
    <row r="37" spans="1:19" s="72" customFormat="1" ht="15.95" customHeight="1" thickBot="1">
      <c r="A37" s="382">
        <v>20739</v>
      </c>
      <c r="B37" s="383"/>
      <c r="C37" s="118" t="s">
        <v>18</v>
      </c>
      <c r="D37" s="115">
        <f>IF(ISNUMBER($G37),SUM(D33:D36),"")</f>
        <v>279</v>
      </c>
      <c r="E37" s="117">
        <f>IF(ISNUMBER($G37),SUM(E33:E36),"")</f>
        <v>140</v>
      </c>
      <c r="F37" s="117">
        <f>IF(ISNUMBER($G37),SUM(F33:F36),"")</f>
        <v>5</v>
      </c>
      <c r="G37" s="116">
        <f>IF(SUM($G33:$G36)+SUM($Q33:$Q36)&gt;0,SUM(G33:G36),"")</f>
        <v>419</v>
      </c>
      <c r="H37" s="115">
        <f>IF(ISNUMBER($G37),SUM(H33:H36),"")</f>
        <v>1.5</v>
      </c>
      <c r="I37" s="385"/>
      <c r="J37" s="73"/>
      <c r="K37" s="382">
        <v>1441</v>
      </c>
      <c r="L37" s="383"/>
      <c r="M37" s="118" t="s">
        <v>18</v>
      </c>
      <c r="N37" s="115">
        <f>IF(ISNUMBER($G37),SUM(N33:N36),"")</f>
        <v>265</v>
      </c>
      <c r="O37" s="117">
        <f>IF(ISNUMBER($G37),SUM(O33:O36),"")</f>
        <v>123</v>
      </c>
      <c r="P37" s="117">
        <f>IF(ISNUMBER($G37),SUM(P33:P36),"")</f>
        <v>16</v>
      </c>
      <c r="Q37" s="116">
        <f>IF(SUM($G33:$G36)+SUM($Q33:$Q36)&gt;0,SUM(Q33:Q36),"")</f>
        <v>388</v>
      </c>
      <c r="R37" s="115">
        <f>IF(ISNUMBER($G37),SUM(R33:R36),"")</f>
        <v>0.5</v>
      </c>
      <c r="S37" s="385"/>
    </row>
    <row r="38" spans="1:19" s="72" customFormat="1" ht="5.0999999999999996" customHeight="1" thickBot="1">
      <c r="A38" s="73"/>
      <c r="B38" s="73"/>
      <c r="C38" s="73"/>
      <c r="D38" s="73"/>
      <c r="E38" s="73"/>
      <c r="F38" s="73"/>
      <c r="G38" s="73"/>
      <c r="H38" s="73"/>
      <c r="I38" s="73"/>
      <c r="J38" s="73"/>
      <c r="K38" s="73"/>
      <c r="L38" s="73"/>
      <c r="M38" s="73"/>
      <c r="N38" s="73"/>
      <c r="O38" s="73"/>
      <c r="P38" s="73"/>
      <c r="Q38" s="73"/>
      <c r="R38" s="73"/>
      <c r="S38" s="73"/>
    </row>
    <row r="39" spans="1:19" s="72" customFormat="1" ht="20.100000000000001" customHeight="1" thickBot="1">
      <c r="A39" s="114"/>
      <c r="B39" s="113"/>
      <c r="C39" s="112" t="s">
        <v>45</v>
      </c>
      <c r="D39" s="111">
        <f>IF(ISNUMBER($G39),SUM(D12,D17,D22,D27,D32,D37),"")</f>
        <v>1705</v>
      </c>
      <c r="E39" s="110">
        <f>IF(ISNUMBER($G39),SUM(E12,E17,E22,E27,E32,E37),"")</f>
        <v>673</v>
      </c>
      <c r="F39" s="110">
        <f>IF(ISNUMBER($G39),SUM(F12,F17,F22,F27,F32,F37),"")</f>
        <v>64</v>
      </c>
      <c r="G39" s="109">
        <f>IF(SUM($G$8:$G$37)+SUM($Q$8:$Q$37)&gt;0,SUM(G12,G17,G22,G27,G32,G37),"")</f>
        <v>2378</v>
      </c>
      <c r="H39" s="108">
        <f>IF(SUM($G$8:$G$37)+SUM($Q$8:$Q$37)&gt;0,SUM(H12,H17,H22,H27,H32,H37),"")</f>
        <v>5.5</v>
      </c>
      <c r="I39" s="107">
        <f>IF(ISNUMBER($G39),(SIGN($G39-$Q39)+1)/IF(COUNT(I$11,I$16,I$21,I$26,I$31,I$36)&gt;3,1,2),"")</f>
        <v>2</v>
      </c>
      <c r="J39" s="73"/>
      <c r="K39" s="114"/>
      <c r="L39" s="113"/>
      <c r="M39" s="112" t="s">
        <v>45</v>
      </c>
      <c r="N39" s="111">
        <f>IF(ISNUMBER($G39),SUM(N12,N17,N22,N27,N32,N37),"")</f>
        <v>1696</v>
      </c>
      <c r="O39" s="110">
        <f>IF(ISNUMBER($G39),SUM(O12,O17,O22,O27,O32,O37),"")</f>
        <v>633</v>
      </c>
      <c r="P39" s="110">
        <f>IF(ISNUMBER($G39),SUM(P12,P17,P22,P27,P32,P37),"")</f>
        <v>76</v>
      </c>
      <c r="Q39" s="109">
        <f>IF(SUM($G$8:$G$37)+SUM($Q$8:$Q$37)&gt;0,SUM(Q12,Q17,Q22,Q27,Q32,Q37),"")</f>
        <v>2329</v>
      </c>
      <c r="R39" s="108">
        <f>IF(SUM($G$8:$G$37)+SUM($Q$8:$Q$37)&gt;0,SUM(R12,R17,R22,R27,R32,R37),"")</f>
        <v>6.5</v>
      </c>
      <c r="S39" s="107">
        <f>IF(ISNUMBER($I39),IF(COUNT(S$11,S$16,S$21,S$26,S$31,S$36)&gt;3,2,1)-$I39,"")</f>
        <v>0</v>
      </c>
    </row>
    <row r="40" spans="1:19" s="72" customFormat="1" ht="5.0999999999999996" customHeight="1" thickBot="1">
      <c r="A40" s="73"/>
      <c r="B40" s="73"/>
      <c r="C40" s="73"/>
      <c r="D40" s="73"/>
      <c r="E40" s="73"/>
      <c r="F40" s="73"/>
      <c r="G40" s="73"/>
      <c r="H40" s="73"/>
      <c r="I40" s="73"/>
      <c r="J40" s="73"/>
      <c r="K40" s="73"/>
      <c r="L40" s="73"/>
      <c r="M40" s="73"/>
      <c r="N40" s="73"/>
      <c r="O40" s="73"/>
      <c r="P40" s="73"/>
      <c r="Q40" s="73"/>
      <c r="R40" s="73"/>
      <c r="S40" s="73"/>
    </row>
    <row r="41" spans="1:19" s="72" customFormat="1" ht="18" customHeight="1" thickBot="1">
      <c r="A41" s="82"/>
      <c r="B41" s="104" t="s">
        <v>46</v>
      </c>
      <c r="C41" s="359" t="s">
        <v>133</v>
      </c>
      <c r="D41" s="359"/>
      <c r="E41" s="359"/>
      <c r="F41" s="73"/>
      <c r="G41" s="361" t="s">
        <v>48</v>
      </c>
      <c r="H41" s="361"/>
      <c r="I41" s="106">
        <f>IF(ISNUMBER(I$39),SUM(I11,I16,I21,I26,I31,I36,I39),"")</f>
        <v>6</v>
      </c>
      <c r="J41" s="73"/>
      <c r="K41" s="82"/>
      <c r="L41" s="104" t="s">
        <v>46</v>
      </c>
      <c r="M41" s="359" t="s">
        <v>132</v>
      </c>
      <c r="N41" s="359"/>
      <c r="O41" s="359"/>
      <c r="P41" s="73"/>
      <c r="Q41" s="361" t="s">
        <v>48</v>
      </c>
      <c r="R41" s="361"/>
      <c r="S41" s="106">
        <f>IF(ISNUMBER(S$39),SUM(S11,S16,S21,S26,S31,S36,S39),"")</f>
        <v>2</v>
      </c>
    </row>
    <row r="42" spans="1:19" s="72" customFormat="1" ht="18" customHeight="1">
      <c r="A42" s="82"/>
      <c r="B42" s="104" t="s">
        <v>50</v>
      </c>
      <c r="C42" s="358"/>
      <c r="D42" s="358"/>
      <c r="E42" s="358"/>
      <c r="F42" s="73"/>
      <c r="G42" s="105"/>
      <c r="H42" s="105"/>
      <c r="I42" s="105"/>
      <c r="J42" s="73"/>
      <c r="K42" s="82"/>
      <c r="L42" s="104" t="s">
        <v>50</v>
      </c>
      <c r="M42" s="358"/>
      <c r="N42" s="358"/>
      <c r="O42" s="358"/>
      <c r="P42" s="73"/>
      <c r="Q42" s="105"/>
      <c r="R42" s="105"/>
      <c r="S42" s="105"/>
    </row>
    <row r="43" spans="1:19" s="72" customFormat="1" ht="20.100000000000001" customHeight="1">
      <c r="A43" s="104" t="s">
        <v>51</v>
      </c>
      <c r="B43" s="104" t="s">
        <v>52</v>
      </c>
      <c r="C43" s="360" t="s">
        <v>100</v>
      </c>
      <c r="D43" s="360"/>
      <c r="E43" s="360"/>
      <c r="F43" s="360"/>
      <c r="G43" s="360"/>
      <c r="H43" s="360"/>
      <c r="I43" s="104"/>
      <c r="J43" s="104"/>
      <c r="K43" s="104" t="s">
        <v>53</v>
      </c>
      <c r="L43" s="360"/>
      <c r="M43" s="360"/>
      <c r="N43" s="73"/>
      <c r="O43" s="104" t="s">
        <v>50</v>
      </c>
      <c r="P43" s="360"/>
      <c r="Q43" s="360"/>
      <c r="R43" s="360"/>
      <c r="S43" s="360"/>
    </row>
    <row r="44" spans="1:19" s="72" customFormat="1" ht="9.9499999999999993" customHeight="1">
      <c r="A44" s="73"/>
      <c r="B44" s="73"/>
      <c r="C44" s="73"/>
      <c r="D44" s="73"/>
      <c r="E44" s="82"/>
      <c r="F44" s="73"/>
      <c r="G44" s="73"/>
      <c r="H44" s="82"/>
      <c r="I44" s="73"/>
      <c r="J44" s="73"/>
      <c r="K44" s="73"/>
      <c r="L44" s="73"/>
      <c r="M44" s="73"/>
      <c r="N44" s="73"/>
      <c r="O44" s="73"/>
      <c r="P44" s="73"/>
      <c r="Q44" s="73"/>
      <c r="R44" s="73"/>
      <c r="S44" s="73"/>
    </row>
    <row r="45" spans="1:19" s="72" customFormat="1" ht="30" customHeight="1">
      <c r="A45" s="103" t="str">
        <f>"Technické podmínky utkání:   " &amp; $B$3 &amp; IF(ISBLANK($B$3),""," – ") &amp; $L$3</f>
        <v>Technické podmínky utkání:   TJ Praga Praha B – SK Žižkov Praha D</v>
      </c>
      <c r="B45" s="73"/>
      <c r="C45" s="73"/>
      <c r="D45" s="73"/>
      <c r="E45" s="73"/>
      <c r="F45" s="73"/>
      <c r="G45" s="73"/>
      <c r="H45" s="73"/>
      <c r="I45" s="73"/>
      <c r="J45" s="73"/>
      <c r="K45" s="73"/>
      <c r="L45" s="73"/>
      <c r="M45" s="73"/>
      <c r="N45" s="73"/>
      <c r="O45" s="73"/>
      <c r="P45" s="73"/>
      <c r="Q45" s="73"/>
      <c r="R45" s="73"/>
      <c r="S45" s="73"/>
    </row>
    <row r="46" spans="1:19" s="72" customFormat="1" ht="20.100000000000001" customHeight="1">
      <c r="A46" s="73"/>
      <c r="B46" s="145" t="s">
        <v>54</v>
      </c>
      <c r="C46" s="357" t="s">
        <v>131</v>
      </c>
      <c r="D46" s="357"/>
      <c r="E46" s="73"/>
      <c r="F46" s="73"/>
      <c r="G46" s="73"/>
      <c r="H46" s="73"/>
      <c r="I46" s="145" t="s">
        <v>56</v>
      </c>
      <c r="J46" s="357">
        <v>20</v>
      </c>
      <c r="K46" s="357"/>
      <c r="L46" s="73"/>
      <c r="M46" s="73"/>
      <c r="N46" s="73"/>
      <c r="O46" s="73"/>
      <c r="P46" s="73"/>
      <c r="Q46" s="73"/>
      <c r="R46" s="73"/>
      <c r="S46" s="73"/>
    </row>
    <row r="47" spans="1:19" s="72" customFormat="1" ht="20.100000000000001" customHeight="1">
      <c r="A47" s="73"/>
      <c r="B47" s="145" t="s">
        <v>57</v>
      </c>
      <c r="C47" s="370" t="s">
        <v>130</v>
      </c>
      <c r="D47" s="370"/>
      <c r="E47" s="73"/>
      <c r="F47" s="73"/>
      <c r="G47" s="73"/>
      <c r="H47" s="73"/>
      <c r="I47" s="145" t="s">
        <v>59</v>
      </c>
      <c r="J47" s="370">
        <v>2</v>
      </c>
      <c r="K47" s="370"/>
      <c r="L47" s="73"/>
      <c r="M47" s="73"/>
      <c r="N47" s="73"/>
      <c r="O47" s="73"/>
      <c r="P47" s="145" t="s">
        <v>60</v>
      </c>
      <c r="Q47" s="369" t="s">
        <v>129</v>
      </c>
      <c r="R47" s="369"/>
      <c r="S47" s="369"/>
    </row>
    <row r="48" spans="1:19" s="72" customFormat="1" ht="9.9499999999999993" customHeight="1">
      <c r="A48" s="73"/>
      <c r="B48" s="73"/>
      <c r="C48" s="73"/>
      <c r="D48" s="73"/>
      <c r="E48" s="73"/>
      <c r="F48" s="73"/>
      <c r="G48" s="73"/>
      <c r="H48" s="73"/>
      <c r="I48" s="73"/>
      <c r="J48" s="73"/>
      <c r="K48" s="73"/>
      <c r="L48" s="73"/>
      <c r="M48" s="73"/>
      <c r="N48" s="73"/>
      <c r="O48" s="73"/>
      <c r="P48" s="73"/>
      <c r="Q48" s="73"/>
      <c r="R48" s="73"/>
      <c r="S48" s="73"/>
    </row>
    <row r="49" spans="1:19" s="72" customFormat="1" ht="15" customHeight="1">
      <c r="A49" s="363" t="s">
        <v>62</v>
      </c>
      <c r="B49" s="364"/>
      <c r="C49" s="364"/>
      <c r="D49" s="364"/>
      <c r="E49" s="364"/>
      <c r="F49" s="364"/>
      <c r="G49" s="364"/>
      <c r="H49" s="364"/>
      <c r="I49" s="364"/>
      <c r="J49" s="364"/>
      <c r="K49" s="364"/>
      <c r="L49" s="364"/>
      <c r="M49" s="364"/>
      <c r="N49" s="364"/>
      <c r="O49" s="364"/>
      <c r="P49" s="364"/>
      <c r="Q49" s="364"/>
      <c r="R49" s="364"/>
      <c r="S49" s="365"/>
    </row>
    <row r="50" spans="1:19" s="72" customFormat="1" ht="81" customHeight="1">
      <c r="A50" s="366"/>
      <c r="B50" s="367"/>
      <c r="C50" s="367"/>
      <c r="D50" s="367"/>
      <c r="E50" s="367"/>
      <c r="F50" s="367"/>
      <c r="G50" s="367"/>
      <c r="H50" s="367"/>
      <c r="I50" s="367"/>
      <c r="J50" s="367"/>
      <c r="K50" s="367"/>
      <c r="L50" s="367"/>
      <c r="M50" s="367"/>
      <c r="N50" s="367"/>
      <c r="O50" s="367"/>
      <c r="P50" s="367"/>
      <c r="Q50" s="367"/>
      <c r="R50" s="367"/>
      <c r="S50" s="368"/>
    </row>
    <row r="51" spans="1:19" s="72" customFormat="1" ht="5.0999999999999996" customHeight="1">
      <c r="A51" s="73"/>
      <c r="B51" s="73"/>
      <c r="C51" s="73"/>
      <c r="D51" s="73"/>
      <c r="E51" s="73"/>
      <c r="F51" s="73"/>
      <c r="G51" s="73"/>
      <c r="H51" s="73"/>
      <c r="I51" s="73"/>
      <c r="J51" s="73"/>
      <c r="K51" s="73"/>
      <c r="L51" s="73"/>
      <c r="M51" s="73"/>
      <c r="N51" s="73"/>
      <c r="O51" s="73"/>
      <c r="P51" s="73"/>
      <c r="Q51" s="73"/>
      <c r="R51" s="73"/>
      <c r="S51" s="73"/>
    </row>
    <row r="52" spans="1:19" s="72" customFormat="1" ht="15" customHeight="1">
      <c r="A52" s="363" t="s">
        <v>63</v>
      </c>
      <c r="B52" s="364"/>
      <c r="C52" s="364"/>
      <c r="D52" s="364"/>
      <c r="E52" s="364"/>
      <c r="F52" s="364"/>
      <c r="G52" s="364"/>
      <c r="H52" s="364"/>
      <c r="I52" s="364"/>
      <c r="J52" s="364"/>
      <c r="K52" s="364"/>
      <c r="L52" s="364"/>
      <c r="M52" s="364"/>
      <c r="N52" s="364"/>
      <c r="O52" s="364"/>
      <c r="P52" s="364"/>
      <c r="Q52" s="364"/>
      <c r="R52" s="364"/>
      <c r="S52" s="365"/>
    </row>
    <row r="53" spans="1:19" s="72" customFormat="1" ht="6" customHeight="1">
      <c r="A53" s="101"/>
      <c r="B53" s="82"/>
      <c r="C53" s="82"/>
      <c r="D53" s="82"/>
      <c r="E53" s="82"/>
      <c r="F53" s="82"/>
      <c r="G53" s="82"/>
      <c r="H53" s="82"/>
      <c r="I53" s="82"/>
      <c r="J53" s="82"/>
      <c r="K53" s="82"/>
      <c r="L53" s="82"/>
      <c r="M53" s="82"/>
      <c r="N53" s="82"/>
      <c r="O53" s="82"/>
      <c r="P53" s="82"/>
      <c r="Q53" s="82"/>
      <c r="R53" s="82"/>
      <c r="S53" s="98"/>
    </row>
    <row r="54" spans="1:19" s="72" customFormat="1" ht="21" customHeight="1">
      <c r="A54" s="100" t="s">
        <v>6</v>
      </c>
      <c r="B54" s="82"/>
      <c r="C54" s="82"/>
      <c r="D54" s="82"/>
      <c r="E54" s="82"/>
      <c r="F54" s="82"/>
      <c r="G54" s="82"/>
      <c r="H54" s="82"/>
      <c r="I54" s="82"/>
      <c r="J54" s="82"/>
      <c r="K54" s="99" t="s">
        <v>8</v>
      </c>
      <c r="L54" s="82"/>
      <c r="M54" s="82"/>
      <c r="N54" s="82"/>
      <c r="O54" s="82"/>
      <c r="P54" s="82"/>
      <c r="Q54" s="82"/>
      <c r="R54" s="82"/>
      <c r="S54" s="98"/>
    </row>
    <row r="55" spans="1:19" s="72" customFormat="1" ht="21" customHeight="1">
      <c r="A55" s="97"/>
      <c r="B55" s="94" t="s">
        <v>64</v>
      </c>
      <c r="C55" s="93"/>
      <c r="D55" s="95"/>
      <c r="E55" s="94" t="s">
        <v>65</v>
      </c>
      <c r="F55" s="93"/>
      <c r="G55" s="93"/>
      <c r="H55" s="93"/>
      <c r="I55" s="95"/>
      <c r="J55" s="82"/>
      <c r="K55" s="96"/>
      <c r="L55" s="94" t="s">
        <v>64</v>
      </c>
      <c r="M55" s="93"/>
      <c r="N55" s="95"/>
      <c r="O55" s="94" t="s">
        <v>65</v>
      </c>
      <c r="P55" s="93"/>
      <c r="Q55" s="93"/>
      <c r="R55" s="93"/>
      <c r="S55" s="92"/>
    </row>
    <row r="56" spans="1:19" s="72" customFormat="1" ht="21" customHeight="1">
      <c r="A56" s="91" t="s">
        <v>66</v>
      </c>
      <c r="B56" s="87" t="s">
        <v>67</v>
      </c>
      <c r="C56" s="89"/>
      <c r="D56" s="88" t="s">
        <v>68</v>
      </c>
      <c r="E56" s="87" t="s">
        <v>67</v>
      </c>
      <c r="F56" s="86"/>
      <c r="G56" s="86"/>
      <c r="H56" s="85"/>
      <c r="I56" s="88" t="s">
        <v>68</v>
      </c>
      <c r="J56" s="82"/>
      <c r="K56" s="90" t="s">
        <v>66</v>
      </c>
      <c r="L56" s="87" t="s">
        <v>67</v>
      </c>
      <c r="M56" s="89"/>
      <c r="N56" s="88" t="s">
        <v>68</v>
      </c>
      <c r="O56" s="87" t="s">
        <v>67</v>
      </c>
      <c r="P56" s="86"/>
      <c r="Q56" s="86"/>
      <c r="R56" s="85"/>
      <c r="S56" s="84" t="s">
        <v>68</v>
      </c>
    </row>
    <row r="57" spans="1:19" s="72" customFormat="1" ht="21" customHeight="1">
      <c r="A57" s="83"/>
      <c r="B57" s="354"/>
      <c r="C57" s="356"/>
      <c r="D57" s="80"/>
      <c r="E57" s="354"/>
      <c r="F57" s="355"/>
      <c r="G57" s="355"/>
      <c r="H57" s="356"/>
      <c r="I57" s="80"/>
      <c r="J57" s="82"/>
      <c r="K57" s="81"/>
      <c r="L57" s="354"/>
      <c r="M57" s="356"/>
      <c r="N57" s="80"/>
      <c r="O57" s="354"/>
      <c r="P57" s="355"/>
      <c r="Q57" s="355"/>
      <c r="R57" s="356"/>
      <c r="S57" s="79"/>
    </row>
    <row r="58" spans="1:19" s="72" customFormat="1" ht="21" customHeight="1">
      <c r="A58" s="83"/>
      <c r="B58" s="354"/>
      <c r="C58" s="356"/>
      <c r="D58" s="80"/>
      <c r="E58" s="354"/>
      <c r="F58" s="355"/>
      <c r="G58" s="355"/>
      <c r="H58" s="356"/>
      <c r="I58" s="80"/>
      <c r="J58" s="82"/>
      <c r="K58" s="81"/>
      <c r="L58" s="354"/>
      <c r="M58" s="356"/>
      <c r="N58" s="80"/>
      <c r="O58" s="354"/>
      <c r="P58" s="355"/>
      <c r="Q58" s="355"/>
      <c r="R58" s="356"/>
      <c r="S58" s="79"/>
    </row>
    <row r="59" spans="1:19" s="72" customFormat="1" ht="12" customHeight="1">
      <c r="A59" s="78"/>
      <c r="B59" s="77"/>
      <c r="C59" s="77"/>
      <c r="D59" s="77"/>
      <c r="E59" s="77"/>
      <c r="F59" s="77"/>
      <c r="G59" s="77"/>
      <c r="H59" s="77"/>
      <c r="I59" s="77"/>
      <c r="J59" s="77"/>
      <c r="K59" s="77"/>
      <c r="L59" s="77"/>
      <c r="M59" s="77"/>
      <c r="N59" s="77"/>
      <c r="O59" s="77"/>
      <c r="P59" s="77"/>
      <c r="Q59" s="77"/>
      <c r="R59" s="77"/>
      <c r="S59" s="76"/>
    </row>
    <row r="60" spans="1:19" s="72" customFormat="1" ht="5.0999999999999996" customHeight="1">
      <c r="A60" s="73"/>
      <c r="B60" s="73"/>
      <c r="C60" s="73"/>
      <c r="D60" s="73"/>
      <c r="E60" s="73"/>
      <c r="F60" s="73"/>
      <c r="G60" s="73"/>
      <c r="H60" s="73"/>
      <c r="I60" s="73"/>
      <c r="J60" s="73"/>
      <c r="K60" s="73"/>
      <c r="L60" s="73"/>
      <c r="M60" s="73"/>
      <c r="N60" s="73"/>
      <c r="O60" s="73"/>
      <c r="P60" s="73"/>
      <c r="Q60" s="73"/>
      <c r="R60" s="73"/>
      <c r="S60" s="73"/>
    </row>
    <row r="61" spans="1:19" s="72" customFormat="1" ht="15" customHeight="1">
      <c r="A61" s="363" t="s">
        <v>69</v>
      </c>
      <c r="B61" s="364"/>
      <c r="C61" s="364"/>
      <c r="D61" s="364"/>
      <c r="E61" s="364"/>
      <c r="F61" s="364"/>
      <c r="G61" s="364"/>
      <c r="H61" s="364"/>
      <c r="I61" s="364"/>
      <c r="J61" s="364"/>
      <c r="K61" s="364"/>
      <c r="L61" s="364"/>
      <c r="M61" s="364"/>
      <c r="N61" s="364"/>
      <c r="O61" s="364"/>
      <c r="P61" s="364"/>
      <c r="Q61" s="364"/>
      <c r="R61" s="364"/>
      <c r="S61" s="365"/>
    </row>
    <row r="62" spans="1:19" s="72" customFormat="1" ht="81" customHeight="1">
      <c r="A62" s="366"/>
      <c r="B62" s="367"/>
      <c r="C62" s="367"/>
      <c r="D62" s="367"/>
      <c r="E62" s="367"/>
      <c r="F62" s="367"/>
      <c r="G62" s="367"/>
      <c r="H62" s="367"/>
      <c r="I62" s="367"/>
      <c r="J62" s="367"/>
      <c r="K62" s="367"/>
      <c r="L62" s="367"/>
      <c r="M62" s="367"/>
      <c r="N62" s="367"/>
      <c r="O62" s="367"/>
      <c r="P62" s="367"/>
      <c r="Q62" s="367"/>
      <c r="R62" s="367"/>
      <c r="S62" s="368"/>
    </row>
    <row r="63" spans="1:19" s="72" customFormat="1" ht="5.0999999999999996" customHeight="1">
      <c r="A63" s="73"/>
      <c r="B63" s="73"/>
      <c r="C63" s="73"/>
      <c r="D63" s="73"/>
      <c r="E63" s="73"/>
      <c r="F63" s="73"/>
      <c r="G63" s="73"/>
      <c r="H63" s="73"/>
      <c r="I63" s="73"/>
      <c r="J63" s="73"/>
      <c r="K63" s="73"/>
      <c r="L63" s="73"/>
      <c r="M63" s="73"/>
      <c r="N63" s="73"/>
      <c r="O63" s="73"/>
      <c r="P63" s="73"/>
      <c r="Q63" s="73"/>
      <c r="R63" s="73"/>
      <c r="S63" s="73"/>
    </row>
    <row r="64" spans="1:19" s="72" customFormat="1" ht="15" customHeight="1">
      <c r="A64" s="363" t="s">
        <v>70</v>
      </c>
      <c r="B64" s="364"/>
      <c r="C64" s="364"/>
      <c r="D64" s="364"/>
      <c r="E64" s="364"/>
      <c r="F64" s="364"/>
      <c r="G64" s="364"/>
      <c r="H64" s="364"/>
      <c r="I64" s="364"/>
      <c r="J64" s="364"/>
      <c r="K64" s="364"/>
      <c r="L64" s="364"/>
      <c r="M64" s="364"/>
      <c r="N64" s="364"/>
      <c r="O64" s="364"/>
      <c r="P64" s="364"/>
      <c r="Q64" s="364"/>
      <c r="R64" s="364"/>
      <c r="S64" s="365"/>
    </row>
    <row r="65" spans="1:19" s="72" customFormat="1" ht="81" customHeight="1">
      <c r="A65" s="366"/>
      <c r="B65" s="367"/>
      <c r="C65" s="367"/>
      <c r="D65" s="367"/>
      <c r="E65" s="367"/>
      <c r="F65" s="367"/>
      <c r="G65" s="367"/>
      <c r="H65" s="367"/>
      <c r="I65" s="367"/>
      <c r="J65" s="367"/>
      <c r="K65" s="367"/>
      <c r="L65" s="367"/>
      <c r="M65" s="367"/>
      <c r="N65" s="367"/>
      <c r="O65" s="367"/>
      <c r="P65" s="367"/>
      <c r="Q65" s="367"/>
      <c r="R65" s="367"/>
      <c r="S65" s="368"/>
    </row>
    <row r="66" spans="1:19" s="72" customFormat="1" ht="30" customHeight="1">
      <c r="A66" s="75"/>
      <c r="B66" s="74" t="s">
        <v>71</v>
      </c>
      <c r="C66" s="362" t="s">
        <v>128</v>
      </c>
      <c r="D66" s="362"/>
      <c r="E66" s="362"/>
      <c r="F66" s="362"/>
      <c r="G66" s="362"/>
      <c r="H66" s="362"/>
      <c r="I66" s="73"/>
      <c r="J66" s="73"/>
      <c r="K66" s="73"/>
      <c r="L66" s="73"/>
      <c r="M66" s="73"/>
      <c r="N66" s="73"/>
      <c r="O66" s="73"/>
      <c r="P66" s="73"/>
      <c r="Q66" s="73"/>
      <c r="R66" s="73"/>
      <c r="S66" s="73"/>
    </row>
  </sheetData>
  <sheetProtection password="FC6B" sheet="1" objects="1" scenarios="1" formatCells="0" formatColumns="0" formatRows="0" insertColumns="0" insertRows="0" insertHyperlinks="0" deleteColumns="0" deleteRows="0" sort="0" autoFilter="0" pivotTables="0"/>
  <mergeCells count="95">
    <mergeCell ref="S16:S17"/>
    <mergeCell ref="S36:S37"/>
    <mergeCell ref="K33:L34"/>
    <mergeCell ref="S26:S27"/>
    <mergeCell ref="S31:S32"/>
    <mergeCell ref="K25:L26"/>
    <mergeCell ref="K35:L36"/>
    <mergeCell ref="K37:L37"/>
    <mergeCell ref="S21:S22"/>
    <mergeCell ref="K23:L24"/>
    <mergeCell ref="K28:L29"/>
    <mergeCell ref="K30:L31"/>
    <mergeCell ref="K32:L32"/>
    <mergeCell ref="K27:L27"/>
    <mergeCell ref="R5:S5"/>
    <mergeCell ref="K8:L9"/>
    <mergeCell ref="K10:L11"/>
    <mergeCell ref="M5:M6"/>
    <mergeCell ref="K5:L5"/>
    <mergeCell ref="K6:L6"/>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A20:B21"/>
    <mergeCell ref="L3:S3"/>
    <mergeCell ref="L1:N1"/>
    <mergeCell ref="O1:P1"/>
    <mergeCell ref="Q1:S1"/>
    <mergeCell ref="B3:I3"/>
    <mergeCell ref="B1:C2"/>
    <mergeCell ref="D1:I1"/>
    <mergeCell ref="I16:I17"/>
    <mergeCell ref="I21:I22"/>
    <mergeCell ref="K13:L14"/>
    <mergeCell ref="A10:B11"/>
    <mergeCell ref="A12:B12"/>
    <mergeCell ref="A13:B14"/>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L43:M43"/>
    <mergeCell ref="A52:S52"/>
    <mergeCell ref="Q47:S47"/>
    <mergeCell ref="A49:S49"/>
    <mergeCell ref="A50:S50"/>
    <mergeCell ref="J46:K46"/>
    <mergeCell ref="C47:D47"/>
    <mergeCell ref="J47:K47"/>
    <mergeCell ref="C66:H66"/>
    <mergeCell ref="A61:S61"/>
    <mergeCell ref="A62:S62"/>
    <mergeCell ref="A64:S64"/>
    <mergeCell ref="A65:S6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r:id="rId1"/>
  <headerFooter alignWithMargins="0"/>
  <rowBreaks count="1" manualBreakCount="1">
    <brk id="43" man="1"/>
  </rowBreaks>
  <drawing r:id="rId2"/>
</worksheet>
</file>

<file path=xl/worksheets/sheet6.xml><?xml version="1.0" encoding="utf-8"?>
<worksheet xmlns="http://schemas.openxmlformats.org/spreadsheetml/2006/main" xmlns:r="http://schemas.openxmlformats.org/officeDocument/2006/relationships">
  <sheetPr>
    <tabColor theme="9" tint="0.39997558519241921"/>
    <pageSetUpPr fitToPage="1"/>
  </sheetPr>
  <dimension ref="A1:IU282"/>
  <sheetViews>
    <sheetView showGridLines="0" showRowColHeaders="0" workbookViewId="0">
      <selection activeCell="F8" sqref="F8:F9"/>
    </sheetView>
  </sheetViews>
  <sheetFormatPr defaultColWidth="0" defaultRowHeight="12.75"/>
  <cols>
    <col min="1" max="1" width="10.7109375" style="149" customWidth="1"/>
    <col min="2" max="2" width="15.7109375" style="149" customWidth="1"/>
    <col min="3" max="3" width="5.7109375" style="149" customWidth="1"/>
    <col min="4" max="5" width="6.7109375" style="149" customWidth="1"/>
    <col min="6" max="6" width="4.7109375" style="149" customWidth="1"/>
    <col min="7" max="7" width="6.7109375" style="149" customWidth="1"/>
    <col min="8" max="8" width="5.7109375" style="149" customWidth="1"/>
    <col min="9" max="9" width="6.7109375" style="150" customWidth="1"/>
    <col min="10" max="10" width="1.7109375" style="150" customWidth="1"/>
    <col min="11" max="11" width="10.7109375" style="150" customWidth="1"/>
    <col min="12" max="12" width="15.7109375" style="150" customWidth="1"/>
    <col min="13" max="13" width="5.7109375" style="149" customWidth="1"/>
    <col min="14" max="15" width="6.7109375" style="149" customWidth="1"/>
    <col min="16" max="16" width="4.7109375" style="149" customWidth="1"/>
    <col min="17" max="17" width="6.7109375" style="146" customWidth="1"/>
    <col min="18" max="18" width="5.7109375" style="146" customWidth="1"/>
    <col min="19" max="19" width="6.7109375" style="146" customWidth="1"/>
    <col min="20" max="20" width="1.5703125" style="146" customWidth="1"/>
    <col min="21" max="21" width="9.140625" style="148" customWidth="1"/>
    <col min="22" max="22" width="9.140625" style="147" hidden="1" customWidth="1"/>
    <col min="23" max="23" width="6.28515625" style="147" hidden="1" customWidth="1"/>
    <col min="24" max="24" width="21.42578125" style="147" hidden="1" customWidth="1"/>
    <col min="25" max="25" width="16.28515625" style="147" hidden="1" customWidth="1"/>
    <col min="26" max="26" width="28.140625" style="147" hidden="1" customWidth="1"/>
    <col min="27" max="27" width="8.28515625" style="147" hidden="1" customWidth="1"/>
    <col min="28" max="255" width="9.140625" style="146" hidden="1" customWidth="1"/>
    <col min="256" max="16384" width="0" style="146" hidden="1"/>
  </cols>
  <sheetData>
    <row r="1" spans="1:28" ht="40.5" customHeight="1">
      <c r="A1" s="146"/>
      <c r="B1" s="584" t="s">
        <v>445</v>
      </c>
      <c r="C1" s="584"/>
      <c r="D1" s="573" t="s">
        <v>1</v>
      </c>
      <c r="E1" s="573"/>
      <c r="F1" s="573"/>
      <c r="G1" s="573"/>
      <c r="H1" s="573"/>
      <c r="I1" s="573"/>
      <c r="J1" s="146"/>
      <c r="K1" s="337" t="s">
        <v>444</v>
      </c>
      <c r="L1" s="572" t="s">
        <v>168</v>
      </c>
      <c r="M1" s="572"/>
      <c r="N1" s="572"/>
      <c r="O1" s="580" t="s">
        <v>443</v>
      </c>
      <c r="P1" s="580"/>
      <c r="Q1" s="583">
        <v>43539</v>
      </c>
      <c r="R1" s="583"/>
      <c r="S1" s="583"/>
      <c r="V1" s="571"/>
      <c r="W1" s="571"/>
      <c r="X1" s="571"/>
      <c r="Y1" s="571"/>
      <c r="Z1" s="571"/>
      <c r="AA1" s="571"/>
      <c r="AB1" s="336"/>
    </row>
    <row r="2" spans="1:28" ht="9.9499999999999993" customHeight="1" thickBot="1">
      <c r="A2" s="146"/>
      <c r="B2" s="585"/>
      <c r="C2" s="585"/>
      <c r="D2" s="146"/>
      <c r="E2" s="146"/>
      <c r="F2" s="146"/>
      <c r="G2" s="146"/>
      <c r="H2" s="146"/>
      <c r="I2" s="146"/>
      <c r="J2" s="146"/>
      <c r="K2" s="146"/>
      <c r="L2" s="146"/>
      <c r="M2" s="146"/>
      <c r="N2" s="146"/>
      <c r="O2" s="146"/>
      <c r="P2" s="146"/>
    </row>
    <row r="3" spans="1:28" ht="20.100000000000001" customHeight="1" thickBot="1">
      <c r="A3" s="335" t="s">
        <v>6</v>
      </c>
      <c r="B3" s="574" t="s">
        <v>172</v>
      </c>
      <c r="C3" s="575"/>
      <c r="D3" s="575"/>
      <c r="E3" s="575"/>
      <c r="F3" s="575"/>
      <c r="G3" s="575"/>
      <c r="H3" s="575"/>
      <c r="I3" s="576"/>
      <c r="J3" s="146"/>
      <c r="K3" s="335" t="s">
        <v>8</v>
      </c>
      <c r="L3" s="574" t="s">
        <v>177</v>
      </c>
      <c r="M3" s="575"/>
      <c r="N3" s="575"/>
      <c r="O3" s="575"/>
      <c r="P3" s="575"/>
      <c r="Q3" s="575"/>
      <c r="R3" s="575"/>
      <c r="S3" s="576"/>
    </row>
    <row r="4" spans="1:28" ht="5.0999999999999996" customHeight="1">
      <c r="A4" s="146"/>
      <c r="B4" s="146"/>
      <c r="C4" s="146"/>
      <c r="D4" s="146"/>
      <c r="E4" s="146"/>
      <c r="F4" s="146"/>
      <c r="G4" s="146"/>
      <c r="H4" s="146"/>
      <c r="I4" s="146"/>
      <c r="J4" s="146"/>
      <c r="K4" s="146"/>
      <c r="L4" s="146"/>
      <c r="M4" s="146"/>
      <c r="N4" s="146"/>
      <c r="O4" s="146"/>
      <c r="P4" s="146"/>
    </row>
    <row r="5" spans="1:28" ht="12.95" customHeight="1">
      <c r="A5" s="541" t="s">
        <v>10</v>
      </c>
      <c r="B5" s="528"/>
      <c r="C5" s="581" t="s">
        <v>11</v>
      </c>
      <c r="D5" s="577" t="s">
        <v>12</v>
      </c>
      <c r="E5" s="578"/>
      <c r="F5" s="578"/>
      <c r="G5" s="579"/>
      <c r="H5" s="334" t="s">
        <v>19</v>
      </c>
      <c r="I5" s="334" t="s">
        <v>13</v>
      </c>
      <c r="J5" s="146"/>
      <c r="K5" s="541" t="s">
        <v>10</v>
      </c>
      <c r="L5" s="528"/>
      <c r="M5" s="581" t="s">
        <v>11</v>
      </c>
      <c r="N5" s="577" t="s">
        <v>12</v>
      </c>
      <c r="O5" s="578"/>
      <c r="P5" s="578"/>
      <c r="Q5" s="579"/>
      <c r="R5" s="334" t="s">
        <v>19</v>
      </c>
      <c r="S5" s="334" t="s">
        <v>13</v>
      </c>
    </row>
    <row r="6" spans="1:28" ht="12.95" customHeight="1">
      <c r="A6" s="568" t="s">
        <v>14</v>
      </c>
      <c r="B6" s="569"/>
      <c r="C6" s="582"/>
      <c r="D6" s="333" t="s">
        <v>15</v>
      </c>
      <c r="E6" s="332" t="s">
        <v>16</v>
      </c>
      <c r="F6" s="332" t="s">
        <v>17</v>
      </c>
      <c r="G6" s="331" t="s">
        <v>18</v>
      </c>
      <c r="H6" s="330" t="s">
        <v>442</v>
      </c>
      <c r="I6" s="330" t="s">
        <v>20</v>
      </c>
      <c r="J6" s="146"/>
      <c r="K6" s="568" t="s">
        <v>14</v>
      </c>
      <c r="L6" s="569"/>
      <c r="M6" s="582"/>
      <c r="N6" s="333" t="s">
        <v>15</v>
      </c>
      <c r="O6" s="332" t="s">
        <v>16</v>
      </c>
      <c r="P6" s="332" t="s">
        <v>17</v>
      </c>
      <c r="Q6" s="331" t="s">
        <v>18</v>
      </c>
      <c r="R6" s="330" t="s">
        <v>442</v>
      </c>
      <c r="S6" s="330" t="s">
        <v>20</v>
      </c>
    </row>
    <row r="7" spans="1:28" ht="5.0999999999999996" customHeight="1" thickBot="1">
      <c r="C7" s="146"/>
      <c r="D7" s="146"/>
      <c r="E7" s="146"/>
      <c r="F7" s="146"/>
      <c r="G7" s="146"/>
      <c r="H7" s="146"/>
      <c r="I7" s="146"/>
      <c r="J7" s="146"/>
      <c r="K7" s="149"/>
      <c r="L7" s="149"/>
      <c r="M7" s="146"/>
      <c r="N7" s="146"/>
      <c r="O7" s="146"/>
      <c r="P7" s="146"/>
    </row>
    <row r="8" spans="1:28" ht="12.95" customHeight="1" thickTop="1">
      <c r="A8" s="564" t="str">
        <f>DGET('20.meD-vpB'!$A$106:$E$266,"příjmení",A92:A93)</f>
        <v>BERNÁTEK</v>
      </c>
      <c r="B8" s="565"/>
      <c r="C8" s="323" t="s">
        <v>440</v>
      </c>
      <c r="D8" s="328">
        <v>141</v>
      </c>
      <c r="E8" s="327">
        <v>70</v>
      </c>
      <c r="F8" s="327">
        <v>3</v>
      </c>
      <c r="G8" s="326">
        <f>IF(ISBLANK(D8),"",D8+E8)</f>
        <v>211</v>
      </c>
      <c r="H8" s="319">
        <f>IF(ISNUMBER(G8),IF(G8&gt;Q8,1,IF(G8=Q8,0.5,0)),"")</f>
        <v>0</v>
      </c>
      <c r="I8" s="329" t="s">
        <v>441</v>
      </c>
      <c r="J8" s="146"/>
      <c r="K8" s="564" t="str">
        <f>DGET('20.meD-vpB'!$A$106:$E$266,"příjmení",K92:K93)</f>
        <v>MUSIL</v>
      </c>
      <c r="L8" s="565"/>
      <c r="M8" s="323" t="s">
        <v>440</v>
      </c>
      <c r="N8" s="328">
        <v>148</v>
      </c>
      <c r="O8" s="327">
        <v>72</v>
      </c>
      <c r="P8" s="327">
        <v>0</v>
      </c>
      <c r="Q8" s="326">
        <f>IF(ISBLANK(N8),"",N8+O8)</f>
        <v>220</v>
      </c>
      <c r="R8" s="319">
        <f>IF(ISNUMBER(Q8),IF(G8&lt;Q8,1,IF(G8=Q8,0.5,0)),"")</f>
        <v>1</v>
      </c>
      <c r="S8" s="313"/>
    </row>
    <row r="9" spans="1:28" ht="12.95" customHeight="1" thickBot="1">
      <c r="A9" s="558"/>
      <c r="B9" s="559"/>
      <c r="C9" s="318" t="s">
        <v>439</v>
      </c>
      <c r="D9" s="317">
        <v>138</v>
      </c>
      <c r="E9" s="316">
        <v>54</v>
      </c>
      <c r="F9" s="316">
        <v>5</v>
      </c>
      <c r="G9" s="315">
        <f>IF(ISBLANK(D9),"",D9+E9)</f>
        <v>192</v>
      </c>
      <c r="H9" s="314">
        <f>IF(ISNUMBER(G9),IF(G9&gt;Q9,1,IF(G9=Q9,0.5,0)),"")</f>
        <v>0</v>
      </c>
      <c r="I9" s="347">
        <f>IF(COUNT(Q12),SUM(G12-Q12),"")</f>
        <v>-65</v>
      </c>
      <c r="J9" s="146"/>
      <c r="K9" s="558"/>
      <c r="L9" s="559"/>
      <c r="M9" s="318" t="s">
        <v>439</v>
      </c>
      <c r="N9" s="317">
        <v>159</v>
      </c>
      <c r="O9" s="316">
        <v>89</v>
      </c>
      <c r="P9" s="316">
        <v>0</v>
      </c>
      <c r="Q9" s="315">
        <f>IF(ISBLANK(N9),"",N9+O9)</f>
        <v>248</v>
      </c>
      <c r="R9" s="314">
        <f>IF(ISNUMBER(Q9),IF(G9&lt;Q9,1,IF(G9=Q9,0.5,0)),"")</f>
        <v>1</v>
      </c>
      <c r="S9" s="313"/>
    </row>
    <row r="10" spans="1:28" ht="9.9499999999999993" customHeight="1" thickTop="1">
      <c r="A10" s="552" t="str">
        <f>DGET('20.meD-vpB'!$A$106:$E$266,"jméno",A92:A93)</f>
        <v>Bedřich</v>
      </c>
      <c r="B10" s="553"/>
      <c r="C10" s="312"/>
      <c r="D10" s="311"/>
      <c r="E10" s="311"/>
      <c r="F10" s="311"/>
      <c r="G10" s="311"/>
      <c r="H10" s="311"/>
      <c r="I10" s="310"/>
      <c r="J10" s="146"/>
      <c r="K10" s="552" t="str">
        <f>DGET('20.meD-vpB'!$A$106:$E$266,"jméno",K92:K93)</f>
        <v>Ladislav</v>
      </c>
      <c r="L10" s="553"/>
      <c r="M10" s="312"/>
      <c r="N10" s="311"/>
      <c r="O10" s="311"/>
      <c r="P10" s="311"/>
      <c r="Q10" s="311"/>
      <c r="R10" s="311"/>
      <c r="S10" s="310"/>
    </row>
    <row r="11" spans="1:28" ht="9.9499999999999993" customHeight="1" thickBot="1">
      <c r="A11" s="554"/>
      <c r="B11" s="555"/>
      <c r="C11" s="309"/>
      <c r="D11" s="308"/>
      <c r="E11" s="308"/>
      <c r="F11" s="308"/>
      <c r="G11" s="307"/>
      <c r="H11" s="307"/>
      <c r="I11" s="560">
        <f>IF(ISNUMBER(G12),IF(G12&gt;Q12,1,IF(G12=Q12,0.5,0)),"")</f>
        <v>0</v>
      </c>
      <c r="J11" s="146"/>
      <c r="K11" s="554"/>
      <c r="L11" s="555"/>
      <c r="M11" s="309"/>
      <c r="N11" s="308"/>
      <c r="O11" s="308"/>
      <c r="P11" s="308"/>
      <c r="Q11" s="307"/>
      <c r="R11" s="307"/>
      <c r="S11" s="560">
        <f>IF(ISNUMBER(Q12),IF(G12&lt;Q12,1,IF(G12=Q12,0.5,0)),"")</f>
        <v>1</v>
      </c>
    </row>
    <row r="12" spans="1:28" ht="15.95" customHeight="1" thickBot="1">
      <c r="A12" s="566">
        <v>926</v>
      </c>
      <c r="B12" s="567"/>
      <c r="C12" s="306" t="s">
        <v>18</v>
      </c>
      <c r="D12" s="305">
        <f>IF(ISNUMBER(D8),SUM(D8:D11),"")</f>
        <v>279</v>
      </c>
      <c r="E12" s="304">
        <f>IF(ISNUMBER(E8),SUM(E8:E11),"")</f>
        <v>124</v>
      </c>
      <c r="F12" s="303">
        <f>IF(ISNUMBER(F8),SUM(F8:F11),"")</f>
        <v>8</v>
      </c>
      <c r="G12" s="302">
        <f>IF(ISNUMBER(G8),SUM(G8:G11),"")</f>
        <v>403</v>
      </c>
      <c r="H12" s="301">
        <f>IF(ISNUMBER($G12),SUM(H8:H11),"")</f>
        <v>0</v>
      </c>
      <c r="I12" s="561"/>
      <c r="J12" s="146"/>
      <c r="K12" s="586">
        <v>13398</v>
      </c>
      <c r="L12" s="557"/>
      <c r="M12" s="306" t="s">
        <v>18</v>
      </c>
      <c r="N12" s="352">
        <f>IF(ISNUMBER(N8),SUM(N8:N11),"")</f>
        <v>307</v>
      </c>
      <c r="O12" s="353">
        <f>IF(ISNUMBER(O8),SUM(O8:O11),"")</f>
        <v>161</v>
      </c>
      <c r="P12" s="303">
        <f>IF(ISNUMBER(P8),SUM(P8:P11),"")</f>
        <v>0</v>
      </c>
      <c r="Q12" s="302">
        <f>IF(ISNUMBER(Q8),SUM(Q8:Q11),"")</f>
        <v>468</v>
      </c>
      <c r="R12" s="301">
        <f>IF(ISNUMBER($Q12),SUM(R7:R11),"")</f>
        <v>2</v>
      </c>
      <c r="S12" s="561"/>
    </row>
    <row r="13" spans="1:28" ht="12.95" customHeight="1" thickTop="1">
      <c r="A13" s="564" t="str">
        <f>DGET('20.meD-vpB'!$A$106:$E$266,"příjmení",A94:A95)</f>
        <v>ŠOSTÝ</v>
      </c>
      <c r="B13" s="565"/>
      <c r="C13" s="323" t="s">
        <v>440</v>
      </c>
      <c r="D13" s="322">
        <v>147</v>
      </c>
      <c r="E13" s="321">
        <v>60</v>
      </c>
      <c r="F13" s="321">
        <v>2</v>
      </c>
      <c r="G13" s="320">
        <f>IF(ISBLANK(D13),"",D13+E13)</f>
        <v>207</v>
      </c>
      <c r="H13" s="319">
        <f>IF(ISNUMBER(G13),IF(G13&gt;Q13,1,IF(G13=Q13,0.5,0)),"")</f>
        <v>1</v>
      </c>
      <c r="I13" s="562">
        <f>IF(COUNT(Q17),SUM(I9+G17-Q17),"")</f>
        <v>-54</v>
      </c>
      <c r="J13" s="146"/>
      <c r="K13" s="564" t="str">
        <f>DGET('20.meD-vpB'!$A$106:$E$266,"příjmení",K94:K95)</f>
        <v xml:space="preserve">KAPAL </v>
      </c>
      <c r="L13" s="565"/>
      <c r="M13" s="323" t="s">
        <v>440</v>
      </c>
      <c r="N13" s="322">
        <v>143</v>
      </c>
      <c r="O13" s="321">
        <v>63</v>
      </c>
      <c r="P13" s="321">
        <v>5</v>
      </c>
      <c r="Q13" s="320">
        <f>IF(ISBLANK(N13),"",N13+O13)</f>
        <v>206</v>
      </c>
      <c r="R13" s="319">
        <f>IF(ISNUMBER(Q13),IF(G13&lt;Q13,1,IF(G13=Q13,0.5,0)),"")</f>
        <v>0</v>
      </c>
      <c r="S13" s="313"/>
    </row>
    <row r="14" spans="1:28" ht="12.95" customHeight="1" thickBot="1">
      <c r="A14" s="558"/>
      <c r="B14" s="559"/>
      <c r="C14" s="318" t="s">
        <v>439</v>
      </c>
      <c r="D14" s="317">
        <v>156</v>
      </c>
      <c r="E14" s="316">
        <v>78</v>
      </c>
      <c r="F14" s="316">
        <v>2</v>
      </c>
      <c r="G14" s="315">
        <f>IF(ISBLANK(D14),"",D14+E14)</f>
        <v>234</v>
      </c>
      <c r="H14" s="314">
        <f>IF(ISNUMBER(G14),IF(G14&gt;Q14,1,IF(G14=Q14,0.5,0)),"")</f>
        <v>1</v>
      </c>
      <c r="I14" s="563"/>
      <c r="J14" s="146"/>
      <c r="K14" s="558"/>
      <c r="L14" s="559"/>
      <c r="M14" s="318" t="s">
        <v>439</v>
      </c>
      <c r="N14" s="317">
        <v>146</v>
      </c>
      <c r="O14" s="316">
        <v>78</v>
      </c>
      <c r="P14" s="316">
        <v>1</v>
      </c>
      <c r="Q14" s="315">
        <f>IF(ISBLANK(N14),"",N14+O14)</f>
        <v>224</v>
      </c>
      <c r="R14" s="314">
        <f>IF(ISNUMBER(Q14),IF(G14&lt;Q14,1,IF(G14=Q14,0.5,0)),"")</f>
        <v>0</v>
      </c>
      <c r="S14" s="313"/>
    </row>
    <row r="15" spans="1:28" ht="9.9499999999999993" customHeight="1" thickTop="1">
      <c r="A15" s="552" t="str">
        <f>DGET('20.meD-vpB'!$A$106:$E$266,"jméno",A94:A95)</f>
        <v>Miroslav</v>
      </c>
      <c r="B15" s="553"/>
      <c r="C15" s="312"/>
      <c r="D15" s="311"/>
      <c r="E15" s="311"/>
      <c r="F15" s="311"/>
      <c r="G15" s="311"/>
      <c r="H15" s="311"/>
      <c r="I15" s="310"/>
      <c r="J15" s="146"/>
      <c r="K15" s="552" t="str">
        <f>DGET('20.meD-vpB'!$A$106:$E$266,"jméno",K94:K95)</f>
        <v>Petr</v>
      </c>
      <c r="L15" s="553"/>
      <c r="M15" s="312"/>
      <c r="N15" s="311"/>
      <c r="O15" s="311"/>
      <c r="P15" s="311"/>
      <c r="Q15" s="311"/>
      <c r="R15" s="311"/>
      <c r="S15" s="310"/>
    </row>
    <row r="16" spans="1:28" ht="9.9499999999999993" customHeight="1" thickBot="1">
      <c r="A16" s="554"/>
      <c r="B16" s="555"/>
      <c r="C16" s="309"/>
      <c r="D16" s="308"/>
      <c r="E16" s="308"/>
      <c r="F16" s="308"/>
      <c r="G16" s="307"/>
      <c r="H16" s="307"/>
      <c r="I16" s="560">
        <f>IF(ISNUMBER(G17),IF(G17&gt;Q17,1,IF(G17=Q17,0.5,0)),"")</f>
        <v>1</v>
      </c>
      <c r="J16" s="146"/>
      <c r="K16" s="554"/>
      <c r="L16" s="555"/>
      <c r="M16" s="309"/>
      <c r="N16" s="308"/>
      <c r="O16" s="308"/>
      <c r="P16" s="308"/>
      <c r="Q16" s="307"/>
      <c r="R16" s="307"/>
      <c r="S16" s="560">
        <f>IF(ISNUMBER(Q17),IF(G17&lt;Q17,1,IF(G17=Q17,0.5,0)),"")</f>
        <v>0</v>
      </c>
    </row>
    <row r="17" spans="1:19" s="146" customFormat="1" ht="15.95" customHeight="1" thickBot="1">
      <c r="A17" s="566">
        <v>17154</v>
      </c>
      <c r="B17" s="567"/>
      <c r="C17" s="306" t="s">
        <v>18</v>
      </c>
      <c r="D17" s="352">
        <f>IF(ISNUMBER(D13),SUM(D13:D16),"")</f>
        <v>303</v>
      </c>
      <c r="E17" s="304">
        <f>IF(ISNUMBER(E13),SUM(E13:E16),"")</f>
        <v>138</v>
      </c>
      <c r="F17" s="303">
        <f>IF(ISNUMBER(F13),SUM(F13:F16),"")</f>
        <v>4</v>
      </c>
      <c r="G17" s="302">
        <f>IF(ISNUMBER(G13),SUM(G13:G16),"")</f>
        <v>441</v>
      </c>
      <c r="H17" s="301">
        <f>IF(ISNUMBER($G17),SUM(H13:H16),"")</f>
        <v>2</v>
      </c>
      <c r="I17" s="561"/>
      <c r="K17" s="556">
        <v>2590</v>
      </c>
      <c r="L17" s="557"/>
      <c r="M17" s="306" t="s">
        <v>18</v>
      </c>
      <c r="N17" s="305">
        <f>IF(ISNUMBER(N13),SUM(N13:N16),"")</f>
        <v>289</v>
      </c>
      <c r="O17" s="304">
        <f>IF(ISNUMBER(O13),SUM(O13:O16),"")</f>
        <v>141</v>
      </c>
      <c r="P17" s="303">
        <f>IF(ISNUMBER(P13),SUM(P13:P16),"")</f>
        <v>6</v>
      </c>
      <c r="Q17" s="302">
        <f>IF(ISNUMBER(Q13),SUM(Q13:Q16),"")</f>
        <v>430</v>
      </c>
      <c r="R17" s="301">
        <f>IF(ISNUMBER($Q17),SUM(R13:R16),"")</f>
        <v>0</v>
      </c>
      <c r="S17" s="561"/>
    </row>
    <row r="18" spans="1:19" s="146" customFormat="1" ht="12.95" customHeight="1" thickTop="1">
      <c r="A18" s="564" t="str">
        <f>DGET('20.meD-vpB'!$A$106:$E$266,"příjmení",A96:A97)</f>
        <v>BOHÁČ</v>
      </c>
      <c r="B18" s="565"/>
      <c r="C18" s="323" t="s">
        <v>440</v>
      </c>
      <c r="D18" s="322">
        <v>134</v>
      </c>
      <c r="E18" s="321">
        <v>53</v>
      </c>
      <c r="F18" s="321">
        <v>7</v>
      </c>
      <c r="G18" s="320">
        <f>IF(ISBLANK(D18),"",D18+E18)</f>
        <v>187</v>
      </c>
      <c r="H18" s="319">
        <f>IF(ISNUMBER(G18),IF(G18&gt;Q18,1,IF(G18=Q18,0.5,0)),"")</f>
        <v>0</v>
      </c>
      <c r="I18" s="562">
        <f>IF(COUNT(Q22),SUM(I13+G22-Q22),"")</f>
        <v>-60</v>
      </c>
      <c r="K18" s="564" t="str">
        <f>DGET('20.meD-vpB'!$A$106:$E$266,"příjmení",K96:K97)</f>
        <v>VÁCLAVKOVÁ</v>
      </c>
      <c r="L18" s="565"/>
      <c r="M18" s="323" t="s">
        <v>440</v>
      </c>
      <c r="N18" s="322">
        <v>142</v>
      </c>
      <c r="O18" s="321">
        <v>71</v>
      </c>
      <c r="P18" s="321">
        <v>1</v>
      </c>
      <c r="Q18" s="320">
        <f>IF(ISBLANK(N18),"",N18+O18)</f>
        <v>213</v>
      </c>
      <c r="R18" s="319">
        <f>IF(ISNUMBER(Q18),IF(G18&lt;Q18,1,IF(G18=Q18,0.5,0)),"")</f>
        <v>1</v>
      </c>
      <c r="S18" s="313"/>
    </row>
    <row r="19" spans="1:19" s="146" customFormat="1" ht="12.95" customHeight="1" thickBot="1">
      <c r="A19" s="558"/>
      <c r="B19" s="559"/>
      <c r="C19" s="318" t="s">
        <v>439</v>
      </c>
      <c r="D19" s="317">
        <v>147</v>
      </c>
      <c r="E19" s="316">
        <v>63</v>
      </c>
      <c r="F19" s="316">
        <v>1</v>
      </c>
      <c r="G19" s="315">
        <f>IF(ISBLANK(D19),"",D19+E19)</f>
        <v>210</v>
      </c>
      <c r="H19" s="314">
        <f>IF(ISNUMBER(G19),IF(G19&gt;Q19,1,IF(G19=Q19,0.5,0)),"")</f>
        <v>1</v>
      </c>
      <c r="I19" s="563"/>
      <c r="K19" s="558"/>
      <c r="L19" s="559"/>
      <c r="M19" s="318" t="s">
        <v>439</v>
      </c>
      <c r="N19" s="317">
        <v>131</v>
      </c>
      <c r="O19" s="316">
        <v>59</v>
      </c>
      <c r="P19" s="316">
        <v>2</v>
      </c>
      <c r="Q19" s="315">
        <f>IF(ISBLANK(N19),"",N19+O19)</f>
        <v>190</v>
      </c>
      <c r="R19" s="314">
        <f>IF(ISNUMBER(Q19),IF(G19&lt;Q19,1,IF(G19=Q19,0.5,0)),"")</f>
        <v>0</v>
      </c>
      <c r="S19" s="313"/>
    </row>
    <row r="20" spans="1:19" s="146" customFormat="1" ht="9.9499999999999993" customHeight="1" thickTop="1">
      <c r="A20" s="552" t="str">
        <f>DGET('20.meD-vpB'!$A$106:$E$266,"jméno",A96:A97)</f>
        <v>Zdeněk</v>
      </c>
      <c r="B20" s="553"/>
      <c r="C20" s="312"/>
      <c r="D20" s="311"/>
      <c r="E20" s="311"/>
      <c r="F20" s="311"/>
      <c r="G20" s="311"/>
      <c r="H20" s="311"/>
      <c r="I20" s="310"/>
      <c r="K20" s="552" t="str">
        <f>DGET('20.meD-vpB'!$A$106:$E$266,"jméno",K96:K97)</f>
        <v>Eva</v>
      </c>
      <c r="L20" s="553"/>
      <c r="M20" s="312"/>
      <c r="N20" s="311"/>
      <c r="O20" s="311"/>
      <c r="P20" s="311"/>
      <c r="Q20" s="311"/>
      <c r="R20" s="311"/>
      <c r="S20" s="310"/>
    </row>
    <row r="21" spans="1:19" s="146" customFormat="1" ht="9.9499999999999993" customHeight="1" thickBot="1">
      <c r="A21" s="554"/>
      <c r="B21" s="555"/>
      <c r="C21" s="309"/>
      <c r="D21" s="308"/>
      <c r="E21" s="308"/>
      <c r="F21" s="308"/>
      <c r="G21" s="307"/>
      <c r="H21" s="307"/>
      <c r="I21" s="560">
        <f>IF(ISNUMBER(G22),IF(G22&gt;Q22,1,IF(G22=Q22,0.5,0)),"")</f>
        <v>0</v>
      </c>
      <c r="K21" s="554"/>
      <c r="L21" s="555"/>
      <c r="M21" s="309"/>
      <c r="N21" s="308"/>
      <c r="O21" s="308"/>
      <c r="P21" s="308"/>
      <c r="Q21" s="307"/>
      <c r="R21" s="307"/>
      <c r="S21" s="560">
        <f>IF(ISNUMBER(Q22),IF(G22&lt;Q22,1,IF(G22=Q22,0.5,0)),"")</f>
        <v>1</v>
      </c>
    </row>
    <row r="22" spans="1:19" s="146" customFormat="1" ht="15.95" customHeight="1" thickBot="1">
      <c r="A22" s="556">
        <v>23351</v>
      </c>
      <c r="B22" s="570"/>
      <c r="C22" s="306" t="s">
        <v>18</v>
      </c>
      <c r="D22" s="305">
        <f>IF(ISNUMBER(D18),SUM(D18:D21),"")</f>
        <v>281</v>
      </c>
      <c r="E22" s="304">
        <f>IF(ISNUMBER(E18),SUM(E18:E21),"")</f>
        <v>116</v>
      </c>
      <c r="F22" s="303">
        <f>IF(ISNUMBER(F18),SUM(F18:F21),"")</f>
        <v>8</v>
      </c>
      <c r="G22" s="302">
        <f>IF(ISNUMBER(G18),SUM(G18:G21),"")</f>
        <v>397</v>
      </c>
      <c r="H22" s="301">
        <f>IF(ISNUMBER($G22),SUM(H18:H21),"")</f>
        <v>1</v>
      </c>
      <c r="I22" s="561"/>
      <c r="K22" s="556">
        <v>24715</v>
      </c>
      <c r="L22" s="557"/>
      <c r="M22" s="306" t="s">
        <v>18</v>
      </c>
      <c r="N22" s="305">
        <f>IF(ISNUMBER(N18),SUM(N18:N21),"")</f>
        <v>273</v>
      </c>
      <c r="O22" s="304">
        <f>IF(ISNUMBER(O18),SUM(O18:O21),"")</f>
        <v>130</v>
      </c>
      <c r="P22" s="303">
        <f>IF(ISNUMBER(P18),SUM(P18:P21),"")</f>
        <v>3</v>
      </c>
      <c r="Q22" s="302">
        <f>IF(ISNUMBER(Q18),SUM(Q18:Q21),"")</f>
        <v>403</v>
      </c>
      <c r="R22" s="301">
        <f>IF(ISNUMBER($Q22),SUM(R18:R21),"")</f>
        <v>1</v>
      </c>
      <c r="S22" s="561"/>
    </row>
    <row r="23" spans="1:19" s="146" customFormat="1" ht="12.95" customHeight="1" thickTop="1">
      <c r="A23" s="564" t="str">
        <f>DGET('20.meD-vpB'!$A$106:$E$266,"příjmení",A98:A99)</f>
        <v>DVOŘÁK</v>
      </c>
      <c r="B23" s="565"/>
      <c r="C23" s="323" t="s">
        <v>440</v>
      </c>
      <c r="D23" s="322">
        <v>138</v>
      </c>
      <c r="E23" s="321">
        <v>78</v>
      </c>
      <c r="F23" s="321">
        <v>2</v>
      </c>
      <c r="G23" s="320">
        <f>IF(ISBLANK(D23),"",D23+E23)</f>
        <v>216</v>
      </c>
      <c r="H23" s="319">
        <f>IF(ISNUMBER(G23),IF(G23&gt;Q23,1,IF(G23=Q23,0.5,0)),"")</f>
        <v>0</v>
      </c>
      <c r="I23" s="562">
        <f>IF(COUNT(Q27),SUM(I18+G27-Q27),"")</f>
        <v>-79</v>
      </c>
      <c r="K23" s="564" t="str">
        <f>DGET('20.meD-vpB'!$A$106:$E$266,"příjmení",K98:K99)</f>
        <v xml:space="preserve">SOMOLÍKOVÁ </v>
      </c>
      <c r="L23" s="565"/>
      <c r="M23" s="323" t="s">
        <v>440</v>
      </c>
      <c r="N23" s="322">
        <v>159</v>
      </c>
      <c r="O23" s="321">
        <v>69</v>
      </c>
      <c r="P23" s="321">
        <v>2</v>
      </c>
      <c r="Q23" s="320">
        <f>IF(ISBLANK(N23),"",N23+O23)</f>
        <v>228</v>
      </c>
      <c r="R23" s="319">
        <f>IF(ISNUMBER(Q23),IF(G23&lt;Q23,1,IF(G23=Q23,0.5,0)),"")</f>
        <v>1</v>
      </c>
      <c r="S23" s="313"/>
    </row>
    <row r="24" spans="1:19" s="146" customFormat="1" ht="12.95" customHeight="1" thickBot="1">
      <c r="A24" s="558"/>
      <c r="B24" s="559"/>
      <c r="C24" s="318" t="s">
        <v>439</v>
      </c>
      <c r="D24" s="317">
        <v>146</v>
      </c>
      <c r="E24" s="316">
        <v>54</v>
      </c>
      <c r="F24" s="316">
        <v>7</v>
      </c>
      <c r="G24" s="315">
        <f>IF(ISBLANK(D24),"",D24+E24)</f>
        <v>200</v>
      </c>
      <c r="H24" s="314">
        <f>IF(ISNUMBER(G24),IF(G24&gt;Q24,1,IF(G24=Q24,0.5,0)),"")</f>
        <v>0</v>
      </c>
      <c r="I24" s="563"/>
      <c r="K24" s="558"/>
      <c r="L24" s="559"/>
      <c r="M24" s="318" t="s">
        <v>439</v>
      </c>
      <c r="N24" s="317">
        <v>135</v>
      </c>
      <c r="O24" s="316">
        <v>72</v>
      </c>
      <c r="P24" s="316">
        <v>2</v>
      </c>
      <c r="Q24" s="315">
        <f>IF(ISBLANK(N24),"",N24+O24)</f>
        <v>207</v>
      </c>
      <c r="R24" s="314">
        <f>IF(ISNUMBER(Q24),IF(G24&lt;Q24,1,IF(G24=Q24,0.5,0)),"")</f>
        <v>1</v>
      </c>
      <c r="S24" s="313"/>
    </row>
    <row r="25" spans="1:19" s="146" customFormat="1" ht="9.9499999999999993" customHeight="1" thickTop="1">
      <c r="A25" s="552" t="str">
        <f>DGET('20.meD-vpB'!$A$106:$E$266,"jméno",A98:A99)</f>
        <v>Vladimír</v>
      </c>
      <c r="B25" s="553"/>
      <c r="C25" s="324"/>
      <c r="D25" s="311"/>
      <c r="E25" s="311"/>
      <c r="F25" s="311"/>
      <c r="G25" s="311"/>
      <c r="H25" s="311"/>
      <c r="I25" s="310"/>
      <c r="K25" s="552" t="str">
        <f>DGET('20.meD-vpB'!$A$106:$E$266,"jméno",K98:K99)</f>
        <v>Emílie</v>
      </c>
      <c r="L25" s="553"/>
      <c r="M25" s="312"/>
      <c r="N25" s="311"/>
      <c r="O25" s="311"/>
      <c r="P25" s="311"/>
      <c r="Q25" s="311"/>
      <c r="R25" s="311"/>
      <c r="S25" s="310"/>
    </row>
    <row r="26" spans="1:19" s="146" customFormat="1" ht="9.9499999999999993" customHeight="1" thickBot="1">
      <c r="A26" s="554"/>
      <c r="B26" s="555"/>
      <c r="C26" s="309"/>
      <c r="D26" s="308"/>
      <c r="E26" s="308"/>
      <c r="F26" s="308"/>
      <c r="G26" s="307"/>
      <c r="H26" s="307"/>
      <c r="I26" s="560">
        <f>IF(ISNUMBER(G27),IF(G27&gt;Q27,1,IF(G27=Q27,0.5,0)),"")</f>
        <v>0</v>
      </c>
      <c r="K26" s="554"/>
      <c r="L26" s="555"/>
      <c r="M26" s="309"/>
      <c r="N26" s="308"/>
      <c r="O26" s="308"/>
      <c r="P26" s="308"/>
      <c r="Q26" s="307"/>
      <c r="R26" s="307"/>
      <c r="S26" s="560">
        <f>IF(ISNUMBER(Q27),IF(G27&lt;Q27,1,IF(G27=Q27,0.5,0)),"")</f>
        <v>1</v>
      </c>
    </row>
    <row r="27" spans="1:19" s="146" customFormat="1" ht="15.95" customHeight="1" thickBot="1">
      <c r="A27" s="556">
        <v>23581</v>
      </c>
      <c r="B27" s="570"/>
      <c r="C27" s="306" t="s">
        <v>18</v>
      </c>
      <c r="D27" s="305">
        <f>IF(ISNUMBER(D23),SUM(D23:D26),"")</f>
        <v>284</v>
      </c>
      <c r="E27" s="304">
        <f>IF(ISNUMBER(E23),SUM(E23:E26),"")</f>
        <v>132</v>
      </c>
      <c r="F27" s="303">
        <f>IF(ISNUMBER(F23),SUM(F23:F26),"")</f>
        <v>9</v>
      </c>
      <c r="G27" s="302">
        <f>IF(ISNUMBER(G23),SUM(G23:G26),"")</f>
        <v>416</v>
      </c>
      <c r="H27" s="301">
        <f>IF(ISNUMBER($G27),SUM(H23:H26),"")</f>
        <v>0</v>
      </c>
      <c r="I27" s="561"/>
      <c r="K27" s="556">
        <v>20059</v>
      </c>
      <c r="L27" s="557"/>
      <c r="M27" s="306" t="s">
        <v>18</v>
      </c>
      <c r="N27" s="305">
        <f>IF(ISNUMBER(N23),SUM(N23:N26),"")</f>
        <v>294</v>
      </c>
      <c r="O27" s="304">
        <f>IF(ISNUMBER(O23),SUM(O23:O26),"")</f>
        <v>141</v>
      </c>
      <c r="P27" s="303">
        <f>IF(ISNUMBER(P23),SUM(P23:P26),"")</f>
        <v>4</v>
      </c>
      <c r="Q27" s="302">
        <f>IF(ISNUMBER(Q23),SUM(Q23:Q26),"")</f>
        <v>435</v>
      </c>
      <c r="R27" s="301">
        <f>IF(ISNUMBER($Q27),SUM(R23:R26),"")</f>
        <v>2</v>
      </c>
      <c r="S27" s="561"/>
    </row>
    <row r="28" spans="1:19" s="146" customFormat="1" ht="12.95" customHeight="1" thickTop="1">
      <c r="A28" s="564" t="str">
        <f>DGET('20.meD-vpB'!$A$106:$E$266,"příjmení",A100:A101)</f>
        <v>POZNER</v>
      </c>
      <c r="B28" s="565"/>
      <c r="C28" s="323" t="s">
        <v>440</v>
      </c>
      <c r="D28" s="322">
        <v>138</v>
      </c>
      <c r="E28" s="321">
        <v>63</v>
      </c>
      <c r="F28" s="321">
        <v>4</v>
      </c>
      <c r="G28" s="320">
        <f>IF(ISBLANK(D28),"",D28+E28)</f>
        <v>201</v>
      </c>
      <c r="H28" s="319">
        <f>IF(ISNUMBER(G28),IF(G28&gt;Q28,1,IF(G28=Q28,0.5,0)),"")</f>
        <v>0</v>
      </c>
      <c r="I28" s="562">
        <f>IF(COUNT(Q32),SUM(I23+G32-Q32),"")</f>
        <v>-122</v>
      </c>
      <c r="K28" s="558" t="str">
        <f>DGET('20.meD-vpB'!$A$106:$E$266,"příjmení",K100:K101)</f>
        <v>ZACHAŘ</v>
      </c>
      <c r="L28" s="559"/>
      <c r="M28" s="323" t="s">
        <v>440</v>
      </c>
      <c r="N28" s="322">
        <v>149</v>
      </c>
      <c r="O28" s="321">
        <v>61</v>
      </c>
      <c r="P28" s="321">
        <v>0</v>
      </c>
      <c r="Q28" s="320">
        <f>IF(ISBLANK(N28),"",N28+O28)</f>
        <v>210</v>
      </c>
      <c r="R28" s="319">
        <f>IF(ISNUMBER(Q28),IF(G28&lt;Q28,1,IF(G28=Q28,0.5,0)),"")</f>
        <v>1</v>
      </c>
      <c r="S28" s="313"/>
    </row>
    <row r="29" spans="1:19" s="146" customFormat="1" ht="12.95" customHeight="1" thickBot="1">
      <c r="A29" s="558"/>
      <c r="B29" s="559"/>
      <c r="C29" s="318" t="s">
        <v>439</v>
      </c>
      <c r="D29" s="317">
        <v>152</v>
      </c>
      <c r="E29" s="316">
        <v>41</v>
      </c>
      <c r="F29" s="316">
        <v>5</v>
      </c>
      <c r="G29" s="315">
        <f>IF(ISBLANK(D29),"",D29+E29)</f>
        <v>193</v>
      </c>
      <c r="H29" s="314">
        <f>IF(ISNUMBER(G29),IF(G29&gt;Q29,1,IF(G29=Q29,0.5,0)),"")</f>
        <v>0</v>
      </c>
      <c r="I29" s="563"/>
      <c r="K29" s="558"/>
      <c r="L29" s="559"/>
      <c r="M29" s="318" t="s">
        <v>439</v>
      </c>
      <c r="N29" s="317">
        <v>155</v>
      </c>
      <c r="O29" s="316">
        <v>72</v>
      </c>
      <c r="P29" s="316">
        <v>4</v>
      </c>
      <c r="Q29" s="315">
        <f>IF(ISBLANK(N29),"",N29+O29)</f>
        <v>227</v>
      </c>
      <c r="R29" s="314">
        <f>IF(ISNUMBER(Q29),IF(G29&lt;Q29,1,IF(G29=Q29,0.5,0)),"")</f>
        <v>1</v>
      </c>
      <c r="S29" s="313"/>
    </row>
    <row r="30" spans="1:19" s="146" customFormat="1" ht="9.9499999999999993" customHeight="1" thickTop="1">
      <c r="A30" s="552" t="str">
        <f>DGET('20.meD-vpB'!$A$106:$E$266,"jméno",A100:A101)</f>
        <v>Jan</v>
      </c>
      <c r="B30" s="553"/>
      <c r="C30" s="312"/>
      <c r="D30" s="311"/>
      <c r="E30" s="311"/>
      <c r="F30" s="311"/>
      <c r="G30" s="311"/>
      <c r="H30" s="311"/>
      <c r="I30" s="310"/>
      <c r="K30" s="552" t="str">
        <f>DGET('20.meD-vpB'!$A$106:$E$266,"jméno",K100:K101)</f>
        <v>Čeněk</v>
      </c>
      <c r="L30" s="553"/>
      <c r="M30" s="312"/>
      <c r="N30" s="311"/>
      <c r="O30" s="311"/>
      <c r="P30" s="311"/>
      <c r="Q30" s="311"/>
      <c r="R30" s="311"/>
      <c r="S30" s="310"/>
    </row>
    <row r="31" spans="1:19" s="146" customFormat="1" ht="9.9499999999999993" customHeight="1" thickBot="1">
      <c r="A31" s="554"/>
      <c r="B31" s="555"/>
      <c r="C31" s="309"/>
      <c r="D31" s="308"/>
      <c r="E31" s="308"/>
      <c r="F31" s="308"/>
      <c r="G31" s="307"/>
      <c r="H31" s="307"/>
      <c r="I31" s="560">
        <f>IF(ISNUMBER(G32),IF(G32&gt;Q32,1,IF(G32=Q32,0.5,0)),"")</f>
        <v>0</v>
      </c>
      <c r="K31" s="554"/>
      <c r="L31" s="555"/>
      <c r="M31" s="309"/>
      <c r="N31" s="308"/>
      <c r="O31" s="308"/>
      <c r="P31" s="308"/>
      <c r="Q31" s="307"/>
      <c r="R31" s="307"/>
      <c r="S31" s="560">
        <f>IF(ISNUMBER(Q32),IF(G32&lt;Q32,1,IF(G32=Q32,0.5,0)),"")</f>
        <v>1</v>
      </c>
    </row>
    <row r="32" spans="1:19" s="146" customFormat="1" ht="15.95" customHeight="1" thickBot="1">
      <c r="A32" s="556">
        <v>25584</v>
      </c>
      <c r="B32" s="570"/>
      <c r="C32" s="306" t="s">
        <v>18</v>
      </c>
      <c r="D32" s="305">
        <f>IF(ISNUMBER(D28),SUM(D28:D31),"")</f>
        <v>290</v>
      </c>
      <c r="E32" s="304">
        <f>IF(ISNUMBER(E28),SUM(E28:E31),"")</f>
        <v>104</v>
      </c>
      <c r="F32" s="303">
        <f>IF(ISNUMBER(F28),SUM(F28:F31),"")</f>
        <v>9</v>
      </c>
      <c r="G32" s="302">
        <f>IF(ISNUMBER(G28),SUM(G28:G31),"")</f>
        <v>394</v>
      </c>
      <c r="H32" s="301">
        <f>IF(ISNUMBER($G32),SUM(H28:H31),"")</f>
        <v>0</v>
      </c>
      <c r="I32" s="561"/>
      <c r="K32" s="556">
        <v>10974</v>
      </c>
      <c r="L32" s="557"/>
      <c r="M32" s="306" t="s">
        <v>18</v>
      </c>
      <c r="N32" s="352">
        <f>IF(ISNUMBER(N28),SUM(N28:N31),"")</f>
        <v>304</v>
      </c>
      <c r="O32" s="304">
        <f>IF(ISNUMBER(O28),SUM(O28:O31),"")</f>
        <v>133</v>
      </c>
      <c r="P32" s="303">
        <f>IF(ISNUMBER(P28),SUM(P28:P31),"")</f>
        <v>4</v>
      </c>
      <c r="Q32" s="302">
        <f>IF(ISNUMBER(Q28),SUM(Q28:Q31),"")</f>
        <v>437</v>
      </c>
      <c r="R32" s="301">
        <f>IF(ISNUMBER($Q32),SUM(R28:R31),"")</f>
        <v>2</v>
      </c>
      <c r="S32" s="561"/>
    </row>
    <row r="33" spans="1:27" ht="12.95" customHeight="1" thickTop="1">
      <c r="A33" s="564" t="str">
        <f>DGET('20.meD-vpB'!$A$106:$E$266,"příjmení",A102:A103)</f>
        <v>ŠEPIČ</v>
      </c>
      <c r="B33" s="565"/>
      <c r="C33" s="323" t="s">
        <v>440</v>
      </c>
      <c r="D33" s="322">
        <v>136</v>
      </c>
      <c r="E33" s="321">
        <v>53</v>
      </c>
      <c r="F33" s="321">
        <v>4</v>
      </c>
      <c r="G33" s="320">
        <f>IF(ISBLANK(D33),"",D33+E33)</f>
        <v>189</v>
      </c>
      <c r="H33" s="319">
        <f>IF(ISNUMBER(G33),IF(G33&gt;Q33,1,IF(G33=Q33,0.5,0)),"")</f>
        <v>0</v>
      </c>
      <c r="I33" s="562">
        <f>IF(COUNT(Q37),SUM(I28+G37-Q37),"")</f>
        <v>-185</v>
      </c>
      <c r="J33" s="146"/>
      <c r="K33" s="558" t="str">
        <f>DGET('20.meD-vpB'!$A$106:$E$266,"příjmení",K102:K103)</f>
        <v>JÍCHA</v>
      </c>
      <c r="L33" s="559"/>
      <c r="M33" s="323" t="s">
        <v>440</v>
      </c>
      <c r="N33" s="322">
        <v>155</v>
      </c>
      <c r="O33" s="321">
        <v>72</v>
      </c>
      <c r="P33" s="321">
        <v>3</v>
      </c>
      <c r="Q33" s="320">
        <f>IF(ISBLANK(N33),"",N33+O33)</f>
        <v>227</v>
      </c>
      <c r="R33" s="319">
        <f>IF(ISNUMBER(Q33),IF(G33&lt;Q33,1,IF(G33=Q33,0.5,0)),"")</f>
        <v>1</v>
      </c>
      <c r="S33" s="313"/>
    </row>
    <row r="34" spans="1:27" ht="12.95" customHeight="1" thickBot="1">
      <c r="A34" s="558"/>
      <c r="B34" s="559"/>
      <c r="C34" s="318" t="s">
        <v>439</v>
      </c>
      <c r="D34" s="317">
        <v>148</v>
      </c>
      <c r="E34" s="316">
        <v>44</v>
      </c>
      <c r="F34" s="316">
        <v>6</v>
      </c>
      <c r="G34" s="315">
        <f>IF(ISBLANK(D34),"",D34+E34)</f>
        <v>192</v>
      </c>
      <c r="H34" s="314">
        <f>IF(ISNUMBER(G34),IF(G34&gt;Q34,1,IF(G34=Q34,0.5,0)),"")</f>
        <v>0</v>
      </c>
      <c r="I34" s="563"/>
      <c r="J34" s="146"/>
      <c r="K34" s="558"/>
      <c r="L34" s="559"/>
      <c r="M34" s="318" t="s">
        <v>439</v>
      </c>
      <c r="N34" s="317">
        <v>145</v>
      </c>
      <c r="O34" s="316">
        <v>72</v>
      </c>
      <c r="P34" s="316">
        <v>1</v>
      </c>
      <c r="Q34" s="315">
        <f>IF(ISBLANK(N34),"",N34+O34)</f>
        <v>217</v>
      </c>
      <c r="R34" s="314">
        <f>IF(ISNUMBER(Q34),IF(G34&lt;Q34,1,IF(G34=Q34,0.5,0)),"")</f>
        <v>1</v>
      </c>
      <c r="S34" s="313"/>
    </row>
    <row r="35" spans="1:27" ht="9.9499999999999993" customHeight="1" thickTop="1">
      <c r="A35" s="552" t="str">
        <f>DGET('20.meD-vpB'!$A$106:$E$266,"jméno",A102:A103)</f>
        <v>Michael</v>
      </c>
      <c r="B35" s="553"/>
      <c r="C35" s="312"/>
      <c r="D35" s="311"/>
      <c r="E35" s="311"/>
      <c r="F35" s="311"/>
      <c r="G35" s="311"/>
      <c r="H35" s="311"/>
      <c r="I35" s="310"/>
      <c r="J35" s="146"/>
      <c r="K35" s="552" t="str">
        <f>DGET('20.meD-vpB'!$A$106:$E$266,"jméno",K102:K103)</f>
        <v>Tomáš</v>
      </c>
      <c r="L35" s="553"/>
      <c r="M35" s="312"/>
      <c r="N35" s="311"/>
      <c r="O35" s="311"/>
      <c r="P35" s="311"/>
      <c r="Q35" s="311"/>
      <c r="R35" s="311"/>
      <c r="S35" s="310"/>
    </row>
    <row r="36" spans="1:27" ht="9.9499999999999993" customHeight="1" thickBot="1">
      <c r="A36" s="554"/>
      <c r="B36" s="555"/>
      <c r="C36" s="309"/>
      <c r="D36" s="308"/>
      <c r="E36" s="308"/>
      <c r="F36" s="308"/>
      <c r="G36" s="307"/>
      <c r="H36" s="307"/>
      <c r="I36" s="560">
        <f>IF(ISNUMBER(G37),IF(G37&gt;Q37,1,IF(G37=Q37,0.5,0)),"")</f>
        <v>0</v>
      </c>
      <c r="J36" s="146"/>
      <c r="K36" s="554"/>
      <c r="L36" s="555"/>
      <c r="M36" s="309"/>
      <c r="N36" s="308"/>
      <c r="O36" s="308"/>
      <c r="P36" s="308"/>
      <c r="Q36" s="307"/>
      <c r="R36" s="307"/>
      <c r="S36" s="560">
        <f>IF(ISNUMBER(Q37),IF(G37&lt;Q37,1,IF(G37=Q37,0.5,0)),"")</f>
        <v>1</v>
      </c>
    </row>
    <row r="37" spans="1:27" ht="15.95" customHeight="1" thickBot="1">
      <c r="A37" s="556">
        <v>25585</v>
      </c>
      <c r="B37" s="570"/>
      <c r="C37" s="306" t="s">
        <v>18</v>
      </c>
      <c r="D37" s="305">
        <f>IF(ISNUMBER(D33),SUM(D33:D36),"")</f>
        <v>284</v>
      </c>
      <c r="E37" s="304">
        <f>IF(ISNUMBER(E33),SUM(E33:E36),"")</f>
        <v>97</v>
      </c>
      <c r="F37" s="303">
        <f>IF(ISNUMBER(F33),SUM(F33:F36),"")</f>
        <v>10</v>
      </c>
      <c r="G37" s="302">
        <f>IF(ISNUMBER(G33),SUM(G33:G36),"")</f>
        <v>381</v>
      </c>
      <c r="H37" s="301">
        <f>IF(ISNUMBER($G37),SUM(H33:H36),"")</f>
        <v>0</v>
      </c>
      <c r="I37" s="561"/>
      <c r="J37" s="146"/>
      <c r="K37" s="550">
        <v>12386</v>
      </c>
      <c r="L37" s="551"/>
      <c r="M37" s="306" t="s">
        <v>18</v>
      </c>
      <c r="N37" s="352">
        <f>IF(ISNUMBER(N33),SUM(N33:N36),"")</f>
        <v>300</v>
      </c>
      <c r="O37" s="304">
        <f>IF(ISNUMBER(O33),SUM(O33:O36),"")</f>
        <v>144</v>
      </c>
      <c r="P37" s="303">
        <f>IF(ISNUMBER(P33),SUM(P33:P36),"")</f>
        <v>4</v>
      </c>
      <c r="Q37" s="302">
        <f>IF(ISNUMBER(Q33),SUM(Q33:Q36),"")</f>
        <v>444</v>
      </c>
      <c r="R37" s="301">
        <f>IF(ISNUMBER($Q37),SUM(R33:R36),"")</f>
        <v>2</v>
      </c>
      <c r="S37" s="561"/>
    </row>
    <row r="38" spans="1:27" ht="5.0999999999999996" customHeight="1" thickTop="1" thickBot="1">
      <c r="A38" s="146"/>
      <c r="B38" s="146"/>
      <c r="C38" s="146"/>
      <c r="D38" s="146"/>
      <c r="E38" s="146"/>
      <c r="F38" s="146"/>
      <c r="G38" s="146"/>
      <c r="H38" s="146"/>
      <c r="I38" s="146"/>
      <c r="J38" s="146"/>
      <c r="K38" s="146"/>
      <c r="L38" s="146"/>
      <c r="M38" s="146"/>
      <c r="N38" s="146"/>
      <c r="O38" s="146"/>
      <c r="P38" s="146"/>
    </row>
    <row r="39" spans="1:27" ht="20.100000000000001" customHeight="1" thickBot="1">
      <c r="A39" s="300"/>
      <c r="B39" s="299"/>
      <c r="C39" s="298" t="s">
        <v>45</v>
      </c>
      <c r="D39" s="297">
        <f>IF(ISNUMBER(D12),SUM(D12,D17,D22,D27,D32,D37),"")</f>
        <v>1721</v>
      </c>
      <c r="E39" s="296">
        <f>IF(ISNUMBER(E12),SUM(E12,E17,E22,E27,E32,E37),"")</f>
        <v>711</v>
      </c>
      <c r="F39" s="295">
        <f>IF(ISNUMBER(F12),SUM(F12,F17,F22,F27,F32,F37),"")</f>
        <v>48</v>
      </c>
      <c r="G39" s="294">
        <f>IF(ISNUMBER(G12),SUM(G12,G17,G22,G27,G32,G37),"")</f>
        <v>2432</v>
      </c>
      <c r="H39" s="293">
        <f>IF(ISNUMBER($G39),SUM(H12,H17,H22,H27,H32,H37),"")</f>
        <v>3</v>
      </c>
      <c r="I39" s="292">
        <f>IF(ISNUMBER(G39),IF(G39&gt;Q39,2,IF(G39=Q39,1,0)),"")</f>
        <v>0</v>
      </c>
      <c r="J39" s="146"/>
      <c r="K39" s="300"/>
      <c r="L39" s="299"/>
      <c r="M39" s="298" t="s">
        <v>45</v>
      </c>
      <c r="N39" s="297">
        <f>IF(ISNUMBER(N12),SUM(N12,N17,N22,N27,N32,N37),"")</f>
        <v>1767</v>
      </c>
      <c r="O39" s="296">
        <f>IF(ISNUMBER(O12),SUM(O12,O17,O22,O27,O32,O37),"")</f>
        <v>850</v>
      </c>
      <c r="P39" s="295">
        <f>IF(ISNUMBER(P12),SUM(P12,P17,P22,P27,P32,P37),"")</f>
        <v>21</v>
      </c>
      <c r="Q39" s="294">
        <f>IF(ISNUMBER(Q12),SUM(Q12,Q17,Q22,Q27,Q32,Q37),"")</f>
        <v>2617</v>
      </c>
      <c r="R39" s="293">
        <f>IF(ISNUMBER($Q39),SUM(R12,R17,R22,R27,R32,R37),"")</f>
        <v>9</v>
      </c>
      <c r="S39" s="292">
        <f>IF(ISNUMBER(Q39),IF(G39&lt;Q39,2,IF(G39=Q39,1,0)),"")</f>
        <v>2</v>
      </c>
    </row>
    <row r="40" spans="1:27" ht="5.0999999999999996" customHeight="1" thickBot="1">
      <c r="A40" s="146"/>
      <c r="B40" s="146"/>
      <c r="C40" s="146"/>
      <c r="D40" s="146"/>
      <c r="E40" s="146"/>
      <c r="F40" s="146"/>
      <c r="G40" s="146"/>
      <c r="H40" s="146"/>
      <c r="I40" s="146"/>
      <c r="J40" s="146"/>
      <c r="K40" s="146"/>
      <c r="L40" s="146"/>
      <c r="M40" s="146"/>
      <c r="N40" s="146"/>
      <c r="O40" s="146"/>
      <c r="P40" s="146"/>
    </row>
    <row r="41" spans="1:27" ht="21.95" customHeight="1" thickBot="1">
      <c r="A41" s="290"/>
      <c r="B41" s="286" t="s">
        <v>46</v>
      </c>
      <c r="C41" s="535" t="str">
        <f>IF(ISBLANK(B3),"",+IF(L109=0,L108,L109))</f>
        <v>Chrdle Jiří</v>
      </c>
      <c r="D41" s="535"/>
      <c r="E41" s="535"/>
      <c r="F41" s="146"/>
      <c r="G41" s="539" t="s">
        <v>48</v>
      </c>
      <c r="H41" s="540"/>
      <c r="I41" s="291">
        <f>IF(ISNUMBER(I11),SUM(I11,I16,I21,I26,I31,I36,I39),"")</f>
        <v>1</v>
      </c>
      <c r="J41" s="146"/>
      <c r="K41" s="290"/>
      <c r="L41" s="286" t="s">
        <v>46</v>
      </c>
      <c r="M41" s="535" t="str">
        <f>IF(ISBLANK(L3),"",+IF(L113=0,L112,L113))</f>
        <v>Musil Ladislav</v>
      </c>
      <c r="N41" s="535"/>
      <c r="O41" s="535"/>
      <c r="P41" s="146"/>
      <c r="Q41" s="539" t="s">
        <v>48</v>
      </c>
      <c r="R41" s="540"/>
      <c r="S41" s="291">
        <f>IF(ISNUMBER(S11),SUM(S11,S16,S21,S26,S31,S36,S39),"")</f>
        <v>7</v>
      </c>
    </row>
    <row r="42" spans="1:27" ht="20.100000000000001" customHeight="1">
      <c r="A42" s="290"/>
      <c r="B42" s="286" t="s">
        <v>50</v>
      </c>
      <c r="C42" s="534"/>
      <c r="D42" s="534"/>
      <c r="E42" s="534"/>
      <c r="F42" s="287"/>
      <c r="G42" s="287"/>
      <c r="H42" s="287"/>
      <c r="I42" s="287"/>
      <c r="J42" s="287"/>
      <c r="K42" s="290"/>
      <c r="L42" s="286" t="s">
        <v>50</v>
      </c>
      <c r="M42" s="534"/>
      <c r="N42" s="534"/>
      <c r="O42" s="534"/>
      <c r="P42" s="289"/>
      <c r="Q42" s="149"/>
      <c r="R42" s="149"/>
      <c r="S42" s="149"/>
    </row>
    <row r="43" spans="1:27" ht="20.25" customHeight="1">
      <c r="A43" s="286" t="s">
        <v>51</v>
      </c>
      <c r="B43" s="286" t="s">
        <v>52</v>
      </c>
      <c r="C43" s="536" t="s">
        <v>100</v>
      </c>
      <c r="D43" s="536"/>
      <c r="E43" s="536"/>
      <c r="F43" s="536"/>
      <c r="G43" s="536"/>
      <c r="H43" s="536"/>
      <c r="I43" s="286"/>
      <c r="J43" s="286"/>
      <c r="K43" s="286" t="s">
        <v>53</v>
      </c>
      <c r="L43" s="549"/>
      <c r="M43" s="549"/>
      <c r="N43" s="146"/>
      <c r="O43" s="286" t="s">
        <v>50</v>
      </c>
      <c r="P43" s="547"/>
      <c r="Q43" s="547"/>
      <c r="R43" s="547"/>
      <c r="S43" s="547"/>
      <c r="V43" s="288"/>
      <c r="W43" s="288"/>
      <c r="X43" s="288"/>
      <c r="Y43" s="288"/>
      <c r="Z43" s="288"/>
      <c r="AA43" s="288"/>
    </row>
    <row r="44" spans="1:27" ht="9.75" customHeight="1">
      <c r="A44" s="286"/>
      <c r="B44" s="286"/>
      <c r="C44" s="285"/>
      <c r="D44" s="285"/>
      <c r="E44" s="285"/>
      <c r="F44" s="285"/>
      <c r="G44" s="285"/>
      <c r="H44" s="285"/>
      <c r="I44" s="286"/>
      <c r="J44" s="286"/>
      <c r="K44" s="286"/>
      <c r="L44" s="287"/>
      <c r="M44" s="287"/>
      <c r="N44" s="146"/>
      <c r="O44" s="286"/>
      <c r="P44" s="285"/>
      <c r="Q44" s="285"/>
      <c r="R44" s="285"/>
      <c r="S44" s="285"/>
    </row>
    <row r="45" spans="1:27" ht="30" customHeight="1">
      <c r="A45" s="284" t="s">
        <v>438</v>
      </c>
      <c r="B45" s="146"/>
      <c r="C45" s="146"/>
      <c r="D45" s="146"/>
      <c r="E45" s="146"/>
      <c r="F45" s="283" t="str">
        <f>IF((B3=0)," ",(CONCATENATE(B3,"   vs   ",L3)))</f>
        <v>SK Meteor Praha D   vs   Slavoj V. Popovice B</v>
      </c>
      <c r="G45" s="146"/>
      <c r="H45" s="146"/>
      <c r="I45" s="146"/>
      <c r="J45" s="146"/>
      <c r="K45" s="146"/>
      <c r="L45" s="146"/>
      <c r="M45" s="146"/>
      <c r="N45" s="146"/>
      <c r="O45" s="146"/>
      <c r="P45" s="146"/>
    </row>
    <row r="46" spans="1:27" ht="20.100000000000001" customHeight="1">
      <c r="A46" s="146"/>
      <c r="B46" s="349" t="s">
        <v>437</v>
      </c>
      <c r="C46" s="544" t="s">
        <v>153</v>
      </c>
      <c r="D46" s="544"/>
      <c r="E46" s="146"/>
      <c r="F46" s="146"/>
      <c r="G46" s="146"/>
      <c r="H46" s="146"/>
      <c r="I46" s="349" t="s">
        <v>436</v>
      </c>
      <c r="J46" s="545">
        <v>24</v>
      </c>
      <c r="K46" s="545"/>
      <c r="L46" s="146"/>
      <c r="M46" s="146"/>
      <c r="N46" s="146"/>
      <c r="O46" s="146"/>
      <c r="P46" s="146"/>
    </row>
    <row r="47" spans="1:27" ht="20.100000000000001" customHeight="1">
      <c r="A47" s="146"/>
      <c r="B47" s="349" t="s">
        <v>435</v>
      </c>
      <c r="C47" s="548" t="s">
        <v>448</v>
      </c>
      <c r="D47" s="548"/>
      <c r="E47" s="146"/>
      <c r="F47" s="146"/>
      <c r="G47" s="146"/>
      <c r="H47" s="146"/>
      <c r="I47" s="349" t="s">
        <v>433</v>
      </c>
      <c r="J47" s="546">
        <v>3</v>
      </c>
      <c r="K47" s="546"/>
      <c r="L47" s="146"/>
      <c r="M47" s="146"/>
      <c r="N47" s="146"/>
      <c r="O47" s="146"/>
      <c r="P47" s="349" t="s">
        <v>432</v>
      </c>
      <c r="Q47" s="537">
        <v>44055</v>
      </c>
      <c r="R47" s="538"/>
      <c r="S47" s="538"/>
    </row>
    <row r="48" spans="1:27" ht="9.9499999999999993" customHeight="1">
      <c r="A48" s="146"/>
      <c r="B48" s="146"/>
      <c r="C48" s="146"/>
      <c r="D48" s="146"/>
      <c r="E48" s="146"/>
      <c r="F48" s="146"/>
      <c r="G48" s="146"/>
      <c r="H48" s="146"/>
      <c r="I48" s="146"/>
      <c r="J48" s="146"/>
      <c r="K48" s="146"/>
      <c r="L48" s="146"/>
      <c r="M48" s="146"/>
      <c r="N48" s="146"/>
      <c r="O48" s="146"/>
      <c r="P48" s="146"/>
    </row>
    <row r="49" spans="1:19" s="146" customFormat="1" ht="15" customHeight="1">
      <c r="A49" s="541" t="s">
        <v>62</v>
      </c>
      <c r="B49" s="542"/>
      <c r="C49" s="542"/>
      <c r="D49" s="542"/>
      <c r="E49" s="542"/>
      <c r="F49" s="542"/>
      <c r="G49" s="542"/>
      <c r="H49" s="542"/>
      <c r="I49" s="542"/>
      <c r="J49" s="542"/>
      <c r="K49" s="542"/>
      <c r="L49" s="542"/>
      <c r="M49" s="542"/>
      <c r="N49" s="542"/>
      <c r="O49" s="542"/>
      <c r="P49" s="542"/>
      <c r="Q49" s="542"/>
      <c r="R49" s="542"/>
      <c r="S49" s="543"/>
    </row>
    <row r="50" spans="1:19" s="146" customFormat="1" ht="90" customHeight="1">
      <c r="A50" s="517"/>
      <c r="B50" s="518"/>
      <c r="C50" s="518"/>
      <c r="D50" s="518"/>
      <c r="E50" s="518"/>
      <c r="F50" s="518"/>
      <c r="G50" s="518"/>
      <c r="H50" s="518"/>
      <c r="I50" s="518"/>
      <c r="J50" s="518"/>
      <c r="K50" s="518"/>
      <c r="L50" s="518"/>
      <c r="M50" s="518"/>
      <c r="N50" s="518"/>
      <c r="O50" s="518"/>
      <c r="P50" s="518"/>
      <c r="Q50" s="518"/>
      <c r="R50" s="518"/>
      <c r="S50" s="519"/>
    </row>
    <row r="51" spans="1:19" s="146" customFormat="1" ht="5.0999999999999996" customHeight="1"/>
    <row r="52" spans="1:19" s="146" customFormat="1" ht="15" customHeight="1">
      <c r="A52" s="587" t="s">
        <v>63</v>
      </c>
      <c r="B52" s="588"/>
      <c r="C52" s="588"/>
      <c r="D52" s="588"/>
      <c r="E52" s="588"/>
      <c r="F52" s="588"/>
      <c r="G52" s="588"/>
      <c r="H52" s="588"/>
      <c r="I52" s="588"/>
      <c r="J52" s="588"/>
      <c r="K52" s="588"/>
      <c r="L52" s="588"/>
      <c r="M52" s="588"/>
      <c r="N52" s="588"/>
      <c r="O52" s="588"/>
      <c r="P52" s="588"/>
      <c r="Q52" s="588"/>
      <c r="R52" s="588"/>
      <c r="S52" s="589"/>
    </row>
    <row r="53" spans="1:19" s="146" customFormat="1" ht="6.75" customHeight="1">
      <c r="A53" s="281"/>
      <c r="B53" s="256"/>
      <c r="C53" s="256"/>
      <c r="D53" s="256"/>
      <c r="E53" s="256"/>
      <c r="F53" s="256"/>
      <c r="G53" s="256"/>
      <c r="H53" s="256"/>
      <c r="I53" s="256"/>
      <c r="J53" s="256"/>
      <c r="K53" s="256"/>
      <c r="L53" s="256"/>
      <c r="M53" s="256"/>
      <c r="N53" s="256"/>
      <c r="O53" s="256"/>
      <c r="P53" s="256"/>
      <c r="Q53" s="256"/>
      <c r="R53" s="256"/>
      <c r="S53" s="279"/>
    </row>
    <row r="54" spans="1:19" s="146" customFormat="1" ht="18" customHeight="1">
      <c r="A54" s="280" t="s">
        <v>6</v>
      </c>
      <c r="B54" s="256"/>
      <c r="C54" s="256"/>
      <c r="D54" s="256"/>
      <c r="E54" s="256"/>
      <c r="F54" s="256"/>
      <c r="G54" s="256"/>
      <c r="H54" s="256"/>
      <c r="I54" s="256"/>
      <c r="J54" s="256"/>
      <c r="K54" s="257" t="s">
        <v>8</v>
      </c>
      <c r="L54" s="256"/>
      <c r="M54" s="256"/>
      <c r="N54" s="256"/>
      <c r="O54" s="256"/>
      <c r="P54" s="256"/>
      <c r="Q54" s="256"/>
      <c r="R54" s="256"/>
      <c r="S54" s="279"/>
    </row>
    <row r="55" spans="1:19" s="146" customFormat="1" ht="18" customHeight="1">
      <c r="A55" s="278"/>
      <c r="B55" s="275" t="s">
        <v>64</v>
      </c>
      <c r="C55" s="274"/>
      <c r="D55" s="276"/>
      <c r="E55" s="275" t="s">
        <v>65</v>
      </c>
      <c r="F55" s="274"/>
      <c r="G55" s="274"/>
      <c r="H55" s="274"/>
      <c r="I55" s="276"/>
      <c r="J55" s="256"/>
      <c r="K55" s="277"/>
      <c r="L55" s="275" t="s">
        <v>64</v>
      </c>
      <c r="M55" s="274"/>
      <c r="N55" s="276"/>
      <c r="O55" s="275" t="s">
        <v>65</v>
      </c>
      <c r="P55" s="274"/>
      <c r="Q55" s="274"/>
      <c r="R55" s="274"/>
      <c r="S55" s="273"/>
    </row>
    <row r="56" spans="1:19" s="146" customFormat="1" ht="18" customHeight="1">
      <c r="A56" s="272" t="s">
        <v>66</v>
      </c>
      <c r="B56" s="268" t="s">
        <v>67</v>
      </c>
      <c r="C56" s="270"/>
      <c r="D56" s="269" t="s">
        <v>68</v>
      </c>
      <c r="E56" s="268" t="s">
        <v>67</v>
      </c>
      <c r="F56" s="267"/>
      <c r="G56" s="267"/>
      <c r="H56" s="266"/>
      <c r="I56" s="269" t="s">
        <v>68</v>
      </c>
      <c r="J56" s="256"/>
      <c r="K56" s="271" t="s">
        <v>66</v>
      </c>
      <c r="L56" s="268" t="s">
        <v>67</v>
      </c>
      <c r="M56" s="270"/>
      <c r="N56" s="269" t="s">
        <v>68</v>
      </c>
      <c r="O56" s="268" t="s">
        <v>67</v>
      </c>
      <c r="P56" s="267"/>
      <c r="Q56" s="267"/>
      <c r="R56" s="266"/>
      <c r="S56" s="265" t="s">
        <v>68</v>
      </c>
    </row>
    <row r="57" spans="1:19" s="146" customFormat="1" ht="18" customHeight="1">
      <c r="A57" s="264"/>
      <c r="B57" s="520" t="e">
        <f>DGET('20.meD-vpB'!$A$106:$I$267,"celé",B93:B94)</f>
        <v>#NUM!</v>
      </c>
      <c r="C57" s="521"/>
      <c r="D57" s="262"/>
      <c r="E57" s="522" t="e">
        <f>DGET('20.meD-vpB'!$A$106:$L$262,"celé",B95:B96)</f>
        <v>#NUM!</v>
      </c>
      <c r="F57" s="523"/>
      <c r="G57" s="523" t="e">
        <f>DGET('20.meD-vpB'!$A$106:$L$262,"celé",G93:G94)</f>
        <v>#NUM!</v>
      </c>
      <c r="H57" s="524"/>
      <c r="I57" s="262"/>
      <c r="J57" s="256"/>
      <c r="K57" s="263"/>
      <c r="L57" s="520" t="e">
        <f>DGET('20.meD-vpB'!$A$106:$L$262,"celé",L93:L94)</f>
        <v>#NUM!</v>
      </c>
      <c r="M57" s="521"/>
      <c r="N57" s="262"/>
      <c r="O57" s="522" t="e">
        <f>DGET('20.meD-vpB'!$A$106:$L$262,"celé",L95:L96)</f>
        <v>#NUM!</v>
      </c>
      <c r="P57" s="523"/>
      <c r="Q57" s="523" t="e">
        <f>DGET('20.meD-vpB'!$A$106:$L$262,"celé",Q92:Q93)</f>
        <v>#NUM!</v>
      </c>
      <c r="R57" s="524"/>
      <c r="S57" s="261"/>
    </row>
    <row r="58" spans="1:19" s="146" customFormat="1" ht="18" customHeight="1">
      <c r="A58" s="264"/>
      <c r="B58" s="520" t="e">
        <f>DGET('20.meD-vpB'!$A$106:$L$262,"celé",B97:B98)</f>
        <v>#NUM!</v>
      </c>
      <c r="C58" s="521"/>
      <c r="D58" s="262"/>
      <c r="E58" s="522" t="e">
        <f>DGET('20.meD-vpB'!$A$106:$L$262,"celé",B99:B100)</f>
        <v>#NUM!</v>
      </c>
      <c r="F58" s="523"/>
      <c r="G58" s="523" t="e">
        <f>DGET('20.meD-vpB'!$A$106:$L$262,"celé",G94:G95)</f>
        <v>#NUM!</v>
      </c>
      <c r="H58" s="524"/>
      <c r="I58" s="262"/>
      <c r="J58" s="256"/>
      <c r="K58" s="263"/>
      <c r="L58" s="520" t="e">
        <f>DGET('20.meD-vpB'!$A$106:$L$262,"celé",L97:L98)</f>
        <v>#NUM!</v>
      </c>
      <c r="M58" s="521"/>
      <c r="N58" s="262"/>
      <c r="O58" s="522" t="e">
        <f>DGET('20.meD-vpB'!$A$106:$L$262,"celé",L99:L100)</f>
        <v>#NUM!</v>
      </c>
      <c r="P58" s="523"/>
      <c r="Q58" s="523" t="e">
        <f>DGET('20.meD-vpB'!$A$106:$L$262,"celé",Q93:Q94)</f>
        <v>#NUM!</v>
      </c>
      <c r="R58" s="524"/>
      <c r="S58" s="261"/>
    </row>
    <row r="59" spans="1:19" s="146" customFormat="1" ht="11.25" customHeight="1">
      <c r="A59" s="260"/>
      <c r="B59" s="259"/>
      <c r="C59" s="259"/>
      <c r="D59" s="259"/>
      <c r="E59" s="259"/>
      <c r="F59" s="259"/>
      <c r="G59" s="259"/>
      <c r="H59" s="259"/>
      <c r="I59" s="259"/>
      <c r="J59" s="259"/>
      <c r="K59" s="259"/>
      <c r="L59" s="259"/>
      <c r="M59" s="259"/>
      <c r="N59" s="259"/>
      <c r="O59" s="259"/>
      <c r="P59" s="259"/>
      <c r="Q59" s="259"/>
      <c r="R59" s="259"/>
      <c r="S59" s="258"/>
    </row>
    <row r="60" spans="1:19" s="146" customFormat="1" ht="3.75" customHeight="1">
      <c r="A60" s="257"/>
      <c r="B60" s="256"/>
      <c r="C60" s="256"/>
      <c r="D60" s="256"/>
      <c r="E60" s="256"/>
      <c r="F60" s="256"/>
      <c r="G60" s="256"/>
      <c r="H60" s="256"/>
      <c r="I60" s="256"/>
      <c r="J60" s="256"/>
      <c r="K60" s="257"/>
      <c r="L60" s="256"/>
      <c r="M60" s="256"/>
      <c r="N60" s="256"/>
      <c r="O60" s="256"/>
      <c r="P60" s="256"/>
      <c r="Q60" s="256"/>
      <c r="R60" s="256"/>
      <c r="S60" s="256"/>
    </row>
    <row r="61" spans="1:19" s="146" customFormat="1" ht="19.5" customHeight="1">
      <c r="A61" s="527" t="s">
        <v>69</v>
      </c>
      <c r="B61" s="528"/>
      <c r="C61" s="528"/>
      <c r="D61" s="528"/>
      <c r="E61" s="528"/>
      <c r="F61" s="528"/>
      <c r="G61" s="528"/>
      <c r="H61" s="528"/>
      <c r="I61" s="528"/>
      <c r="J61" s="528"/>
      <c r="K61" s="528"/>
      <c r="L61" s="528"/>
      <c r="M61" s="528"/>
      <c r="N61" s="528"/>
      <c r="O61" s="528"/>
      <c r="P61" s="528"/>
      <c r="Q61" s="528"/>
      <c r="R61" s="528"/>
      <c r="S61" s="529"/>
    </row>
    <row r="62" spans="1:19" s="146" customFormat="1" ht="90" customHeight="1">
      <c r="A62" s="530"/>
      <c r="B62" s="531"/>
      <c r="C62" s="531"/>
      <c r="D62" s="531"/>
      <c r="E62" s="531"/>
      <c r="F62" s="531"/>
      <c r="G62" s="531"/>
      <c r="H62" s="531"/>
      <c r="I62" s="531"/>
      <c r="J62" s="531"/>
      <c r="K62" s="531"/>
      <c r="L62" s="531"/>
      <c r="M62" s="531"/>
      <c r="N62" s="531"/>
      <c r="O62" s="531"/>
      <c r="P62" s="531"/>
      <c r="Q62" s="531"/>
      <c r="R62" s="531"/>
      <c r="S62" s="532"/>
    </row>
    <row r="63" spans="1:19" s="146" customFormat="1" ht="5.0999999999999996" customHeight="1"/>
    <row r="64" spans="1:19" s="146" customFormat="1" ht="15" customHeight="1">
      <c r="A64" s="541" t="s">
        <v>70</v>
      </c>
      <c r="B64" s="542"/>
      <c r="C64" s="542"/>
      <c r="D64" s="542"/>
      <c r="E64" s="542"/>
      <c r="F64" s="542"/>
      <c r="G64" s="542"/>
      <c r="H64" s="542"/>
      <c r="I64" s="542"/>
      <c r="J64" s="542"/>
      <c r="K64" s="542"/>
      <c r="L64" s="542"/>
      <c r="M64" s="542"/>
      <c r="N64" s="542"/>
      <c r="O64" s="542"/>
      <c r="P64" s="542"/>
      <c r="Q64" s="542"/>
      <c r="R64" s="542"/>
      <c r="S64" s="543"/>
    </row>
    <row r="65" spans="1:27" ht="90" customHeight="1">
      <c r="A65" s="517"/>
      <c r="B65" s="518"/>
      <c r="C65" s="518"/>
      <c r="D65" s="518"/>
      <c r="E65" s="518"/>
      <c r="F65" s="518"/>
      <c r="G65" s="518"/>
      <c r="H65" s="518"/>
      <c r="I65" s="518"/>
      <c r="J65" s="518"/>
      <c r="K65" s="518"/>
      <c r="L65" s="518"/>
      <c r="M65" s="518"/>
      <c r="N65" s="518"/>
      <c r="O65" s="518"/>
      <c r="P65" s="518"/>
      <c r="Q65" s="518"/>
      <c r="R65" s="518"/>
      <c r="S65" s="519"/>
    </row>
    <row r="66" spans="1:27" ht="30" customHeight="1">
      <c r="A66" s="525" t="s">
        <v>431</v>
      </c>
      <c r="B66" s="525"/>
      <c r="C66" s="526"/>
      <c r="D66" s="526"/>
      <c r="E66" s="526"/>
      <c r="F66" s="526"/>
      <c r="G66" s="526"/>
      <c r="H66" s="526"/>
      <c r="I66" s="146"/>
      <c r="J66" s="146"/>
      <c r="K66" s="146"/>
      <c r="L66" s="146"/>
      <c r="M66" s="146"/>
      <c r="N66" s="146"/>
      <c r="O66" s="146"/>
      <c r="P66" s="146"/>
      <c r="V66" s="571"/>
      <c r="W66" s="571"/>
      <c r="X66" s="571"/>
      <c r="Y66" s="571"/>
      <c r="Z66" s="571"/>
      <c r="AA66" s="571"/>
    </row>
    <row r="67" spans="1:27" ht="30" customHeight="1">
      <c r="A67" s="255"/>
      <c r="B67" s="255"/>
      <c r="C67" s="254"/>
      <c r="D67" s="254"/>
      <c r="E67" s="254"/>
      <c r="F67" s="254"/>
      <c r="G67" s="254"/>
      <c r="H67" s="254"/>
      <c r="I67" s="146"/>
      <c r="J67" s="146"/>
      <c r="K67" s="146"/>
      <c r="L67" s="146"/>
      <c r="M67" s="146"/>
      <c r="N67" s="146"/>
      <c r="O67" s="146"/>
      <c r="P67" s="146"/>
      <c r="V67" s="348"/>
      <c r="W67" s="166"/>
      <c r="X67" s="166"/>
      <c r="Y67" s="166"/>
      <c r="Z67" s="166"/>
      <c r="AA67" s="166"/>
    </row>
    <row r="68" spans="1:27" ht="16.5">
      <c r="A68" s="470" t="s">
        <v>430</v>
      </c>
      <c r="B68" s="471"/>
      <c r="C68" s="471"/>
      <c r="D68" s="471"/>
      <c r="E68" s="471"/>
      <c r="F68" s="471"/>
      <c r="G68" s="471"/>
      <c r="H68" s="472"/>
      <c r="I68" s="467" t="s">
        <v>429</v>
      </c>
      <c r="J68" s="146"/>
      <c r="K68" s="248"/>
      <c r="L68" s="253"/>
      <c r="M68" s="253"/>
      <c r="N68" s="146"/>
      <c r="O68" s="148"/>
      <c r="P68" s="148"/>
      <c r="R68" s="148"/>
      <c r="S68" s="148"/>
      <c r="V68" s="156"/>
      <c r="W68" s="155"/>
      <c r="X68" s="154"/>
      <c r="Y68" s="153"/>
      <c r="Z68" s="152"/>
      <c r="AA68" s="151"/>
    </row>
    <row r="69" spans="1:27" ht="16.5">
      <c r="A69" s="473" t="s">
        <v>428</v>
      </c>
      <c r="B69" s="474"/>
      <c r="C69" s="474"/>
      <c r="D69" s="474"/>
      <c r="E69" s="474"/>
      <c r="F69" s="474"/>
      <c r="G69" s="474"/>
      <c r="H69" s="475"/>
      <c r="I69" s="468"/>
      <c r="J69" s="146"/>
      <c r="K69" s="252" t="s">
        <v>427</v>
      </c>
      <c r="L69" s="252" t="s">
        <v>426</v>
      </c>
      <c r="M69" s="244"/>
      <c r="N69" s="244"/>
      <c r="O69" s="244"/>
      <c r="P69" s="244"/>
      <c r="Q69" s="244"/>
      <c r="R69" s="148"/>
      <c r="S69" s="148"/>
      <c r="V69" s="156"/>
      <c r="W69" s="155"/>
      <c r="X69" s="154"/>
      <c r="Y69" s="153"/>
      <c r="Z69" s="152"/>
      <c r="AA69" s="151"/>
    </row>
    <row r="70" spans="1:27" ht="14.25">
      <c r="A70" s="251" t="s">
        <v>425</v>
      </c>
      <c r="B70" s="465" t="s">
        <v>424</v>
      </c>
      <c r="C70" s="465"/>
      <c r="D70" s="465" t="s">
        <v>67</v>
      </c>
      <c r="E70" s="465"/>
      <c r="F70" s="466" t="s">
        <v>423</v>
      </c>
      <c r="G70" s="466"/>
      <c r="H70" s="466"/>
      <c r="I70" s="469"/>
      <c r="J70" s="146"/>
      <c r="K70" s="250"/>
      <c r="L70" s="249">
        <v>606179306</v>
      </c>
      <c r="M70" s="248" t="s">
        <v>422</v>
      </c>
      <c r="N70" s="247"/>
      <c r="O70" s="148"/>
      <c r="P70" s="148"/>
      <c r="R70" s="148"/>
      <c r="S70" s="148"/>
      <c r="V70" s="156"/>
      <c r="W70" s="155"/>
      <c r="X70" s="154"/>
      <c r="Y70" s="153"/>
      <c r="Z70" s="152"/>
      <c r="AA70" s="151"/>
    </row>
    <row r="71" spans="1:27" ht="14.25">
      <c r="A71" s="246"/>
      <c r="B71" s="476" t="s">
        <v>421</v>
      </c>
      <c r="C71" s="477"/>
      <c r="D71" s="476" t="s">
        <v>81</v>
      </c>
      <c r="E71" s="477"/>
      <c r="F71" s="480">
        <v>44594</v>
      </c>
      <c r="G71" s="481"/>
      <c r="H71" s="482"/>
      <c r="I71" s="245" t="s">
        <v>409</v>
      </c>
      <c r="J71" s="146"/>
      <c r="K71" s="244"/>
      <c r="L71" s="454" t="s">
        <v>420</v>
      </c>
      <c r="M71" s="454"/>
      <c r="N71" s="454"/>
      <c r="O71" s="244"/>
      <c r="P71" s="244"/>
      <c r="Q71" s="243"/>
      <c r="R71" s="148"/>
      <c r="S71" s="148"/>
      <c r="V71" s="156"/>
      <c r="W71" s="155"/>
      <c r="X71" s="154"/>
      <c r="Y71" s="153"/>
      <c r="Z71" s="152"/>
      <c r="AA71" s="151"/>
    </row>
    <row r="72" spans="1:27" ht="14.25">
      <c r="A72" s="242"/>
      <c r="B72" s="478" t="s">
        <v>419</v>
      </c>
      <c r="C72" s="479"/>
      <c r="D72" s="478" t="s">
        <v>418</v>
      </c>
      <c r="E72" s="479"/>
      <c r="F72" s="483"/>
      <c r="G72" s="484"/>
      <c r="H72" s="485"/>
      <c r="I72" s="241"/>
      <c r="J72" s="146"/>
      <c r="K72" s="223" t="s">
        <v>447</v>
      </c>
      <c r="L72" s="222" t="s">
        <v>416</v>
      </c>
      <c r="M72" s="240" t="s">
        <v>415</v>
      </c>
      <c r="N72" s="219"/>
      <c r="O72" s="220"/>
      <c r="P72" s="220"/>
      <c r="Q72" s="219"/>
      <c r="R72" s="148"/>
      <c r="S72" s="148"/>
      <c r="V72" s="156"/>
      <c r="W72" s="155"/>
      <c r="X72" s="154"/>
      <c r="Y72" s="153"/>
      <c r="Z72" s="152"/>
      <c r="AA72" s="151"/>
    </row>
    <row r="73" spans="1:27" ht="15" customHeight="1">
      <c r="A73" s="218"/>
      <c r="B73" s="486"/>
      <c r="C73" s="487"/>
      <c r="D73" s="486"/>
      <c r="E73" s="487"/>
      <c r="F73" s="488"/>
      <c r="G73" s="489"/>
      <c r="H73" s="490"/>
      <c r="I73" s="239"/>
      <c r="J73" s="146"/>
      <c r="K73" s="217" t="s">
        <v>414</v>
      </c>
      <c r="L73" s="216" t="s">
        <v>413</v>
      </c>
      <c r="M73" s="215" t="s">
        <v>412</v>
      </c>
      <c r="N73" s="213"/>
      <c r="O73" s="214"/>
      <c r="P73" s="214"/>
      <c r="Q73" s="213"/>
      <c r="R73" s="148"/>
      <c r="S73" s="148"/>
      <c r="V73" s="156"/>
      <c r="W73" s="155"/>
      <c r="X73" s="154"/>
      <c r="Y73" s="153"/>
      <c r="Z73" s="152"/>
      <c r="AA73" s="151"/>
    </row>
    <row r="74" spans="1:27" ht="15" customHeight="1">
      <c r="A74" s="218"/>
      <c r="B74" s="486"/>
      <c r="C74" s="487"/>
      <c r="D74" s="486"/>
      <c r="E74" s="487"/>
      <c r="F74" s="488"/>
      <c r="G74" s="489"/>
      <c r="H74" s="490"/>
      <c r="I74" s="211"/>
      <c r="J74" s="146"/>
      <c r="K74" s="223" t="s">
        <v>408</v>
      </c>
      <c r="L74" s="222" t="s">
        <v>407</v>
      </c>
      <c r="M74" s="221" t="s">
        <v>406</v>
      </c>
      <c r="N74" s="219"/>
      <c r="O74" s="220"/>
      <c r="P74" s="220"/>
      <c r="Q74" s="219"/>
      <c r="R74" s="148"/>
      <c r="S74" s="148"/>
      <c r="V74" s="156"/>
      <c r="W74" s="155"/>
      <c r="X74" s="154"/>
      <c r="Y74" s="153"/>
      <c r="Z74" s="152"/>
      <c r="AA74" s="151"/>
    </row>
    <row r="75" spans="1:27" ht="15" customHeight="1">
      <c r="A75" s="218"/>
      <c r="B75" s="486"/>
      <c r="C75" s="487"/>
      <c r="D75" s="486"/>
      <c r="E75" s="487"/>
      <c r="F75" s="488"/>
      <c r="G75" s="489"/>
      <c r="H75" s="490"/>
      <c r="I75" s="211"/>
      <c r="J75" s="146"/>
      <c r="K75" s="217" t="s">
        <v>405</v>
      </c>
      <c r="L75" s="216" t="s">
        <v>404</v>
      </c>
      <c r="M75" s="215" t="s">
        <v>403</v>
      </c>
      <c r="N75" s="213"/>
      <c r="O75" s="214"/>
      <c r="P75" s="214"/>
      <c r="Q75" s="213"/>
      <c r="R75" s="148"/>
      <c r="S75" s="148"/>
      <c r="V75" s="156"/>
      <c r="W75" s="155"/>
      <c r="X75" s="154"/>
      <c r="Y75" s="153"/>
      <c r="Z75" s="152"/>
      <c r="AA75" s="151"/>
    </row>
    <row r="76" spans="1:27" ht="15" customHeight="1">
      <c r="A76" s="218"/>
      <c r="B76" s="486"/>
      <c r="C76" s="487"/>
      <c r="D76" s="486"/>
      <c r="E76" s="487"/>
      <c r="F76" s="488"/>
      <c r="G76" s="489"/>
      <c r="H76" s="490"/>
      <c r="I76" s="211"/>
      <c r="J76" s="146"/>
      <c r="K76" s="223" t="s">
        <v>402</v>
      </c>
      <c r="L76" s="222" t="s">
        <v>401</v>
      </c>
      <c r="M76" s="221" t="s">
        <v>400</v>
      </c>
      <c r="N76" s="219"/>
      <c r="O76" s="220"/>
      <c r="P76" s="220"/>
      <c r="Q76" s="219"/>
      <c r="R76" s="148"/>
      <c r="S76" s="148"/>
      <c r="V76" s="156"/>
      <c r="W76" s="155"/>
      <c r="X76" s="154"/>
      <c r="Y76" s="153"/>
      <c r="Z76" s="152"/>
      <c r="AA76" s="151"/>
    </row>
    <row r="77" spans="1:27" ht="15" customHeight="1">
      <c r="A77" s="218"/>
      <c r="B77" s="486"/>
      <c r="C77" s="487"/>
      <c r="D77" s="486"/>
      <c r="E77" s="487"/>
      <c r="F77" s="488"/>
      <c r="G77" s="489"/>
      <c r="H77" s="490"/>
      <c r="I77" s="211"/>
      <c r="J77" s="146"/>
      <c r="K77" s="217" t="s">
        <v>399</v>
      </c>
      <c r="L77" s="216" t="s">
        <v>398</v>
      </c>
      <c r="M77" s="215" t="s">
        <v>397</v>
      </c>
      <c r="N77" s="213"/>
      <c r="O77" s="214"/>
      <c r="P77" s="214"/>
      <c r="Q77" s="213"/>
      <c r="R77" s="148"/>
      <c r="S77" s="148"/>
      <c r="V77" s="156"/>
      <c r="W77" s="155"/>
      <c r="X77" s="154"/>
      <c r="Y77" s="153"/>
      <c r="Z77" s="152"/>
      <c r="AA77" s="151"/>
    </row>
    <row r="78" spans="1:27" ht="15" customHeight="1">
      <c r="A78" s="218"/>
      <c r="B78" s="486"/>
      <c r="C78" s="487"/>
      <c r="D78" s="486"/>
      <c r="E78" s="487"/>
      <c r="F78" s="488"/>
      <c r="G78" s="489"/>
      <c r="H78" s="490"/>
      <c r="I78" s="211"/>
      <c r="J78" s="146"/>
      <c r="K78" s="223" t="s">
        <v>396</v>
      </c>
      <c r="L78" s="222" t="s">
        <v>395</v>
      </c>
      <c r="M78" s="221" t="s">
        <v>394</v>
      </c>
      <c r="N78" s="219"/>
      <c r="O78" s="220"/>
      <c r="P78" s="220"/>
      <c r="Q78" s="219"/>
      <c r="R78" s="148"/>
      <c r="S78" s="148"/>
      <c r="V78" s="156"/>
      <c r="W78" s="155"/>
      <c r="X78" s="154"/>
      <c r="Y78" s="153"/>
      <c r="Z78" s="152"/>
      <c r="AA78" s="151"/>
    </row>
    <row r="79" spans="1:27" ht="15" customHeight="1">
      <c r="A79" s="218"/>
      <c r="B79" s="486"/>
      <c r="C79" s="487"/>
      <c r="D79" s="486"/>
      <c r="E79" s="487"/>
      <c r="F79" s="488"/>
      <c r="G79" s="489"/>
      <c r="H79" s="490"/>
      <c r="I79" s="238"/>
      <c r="J79" s="146"/>
      <c r="K79" s="217" t="s">
        <v>393</v>
      </c>
      <c r="L79" s="216" t="s">
        <v>392</v>
      </c>
      <c r="M79" s="215" t="s">
        <v>391</v>
      </c>
      <c r="N79" s="213"/>
      <c r="O79" s="214"/>
      <c r="P79" s="214"/>
      <c r="Q79" s="213"/>
      <c r="R79" s="148"/>
      <c r="S79" s="148"/>
      <c r="V79" s="156"/>
      <c r="W79" s="155"/>
      <c r="X79" s="154"/>
      <c r="Y79" s="153"/>
      <c r="Z79" s="152"/>
      <c r="AA79" s="151"/>
    </row>
    <row r="80" spans="1:27" ht="15" customHeight="1">
      <c r="A80" s="218"/>
      <c r="B80" s="486"/>
      <c r="C80" s="487"/>
      <c r="D80" s="486"/>
      <c r="E80" s="487"/>
      <c r="F80" s="488"/>
      <c r="G80" s="489"/>
      <c r="H80" s="490"/>
      <c r="I80" s="211"/>
      <c r="J80" s="146"/>
      <c r="K80" s="223" t="s">
        <v>390</v>
      </c>
      <c r="L80" s="222" t="s">
        <v>389</v>
      </c>
      <c r="M80" s="221" t="s">
        <v>388</v>
      </c>
      <c r="N80" s="219"/>
      <c r="O80" s="220"/>
      <c r="P80" s="220"/>
      <c r="Q80" s="219"/>
      <c r="R80" s="148"/>
      <c r="S80" s="148"/>
      <c r="V80" s="156"/>
      <c r="W80" s="155"/>
      <c r="X80" s="154"/>
      <c r="Y80" s="153"/>
      <c r="Z80" s="152"/>
      <c r="AA80" s="151"/>
    </row>
    <row r="81" spans="1:27" ht="15" customHeight="1">
      <c r="A81" s="218"/>
      <c r="B81" s="341"/>
      <c r="C81" s="342"/>
      <c r="D81" s="341"/>
      <c r="E81" s="342"/>
      <c r="F81" s="343"/>
      <c r="G81" s="344"/>
      <c r="H81" s="345"/>
      <c r="I81" s="211"/>
      <c r="J81" s="146"/>
      <c r="K81" s="217" t="s">
        <v>387</v>
      </c>
      <c r="L81" s="216" t="s">
        <v>386</v>
      </c>
      <c r="M81" s="215" t="s">
        <v>385</v>
      </c>
      <c r="N81" s="213"/>
      <c r="O81" s="214"/>
      <c r="P81" s="214"/>
      <c r="Q81" s="213"/>
      <c r="R81" s="148"/>
      <c r="S81" s="148"/>
      <c r="V81" s="156"/>
      <c r="W81" s="155"/>
      <c r="X81" s="154"/>
      <c r="Y81" s="153"/>
      <c r="Z81" s="152"/>
      <c r="AA81" s="151"/>
    </row>
    <row r="82" spans="1:27" ht="15" customHeight="1">
      <c r="A82" s="218"/>
      <c r="B82" s="486"/>
      <c r="C82" s="487"/>
      <c r="D82" s="486"/>
      <c r="E82" s="487"/>
      <c r="F82" s="488"/>
      <c r="G82" s="489"/>
      <c r="H82" s="490"/>
      <c r="I82" s="211"/>
      <c r="J82" s="146"/>
      <c r="K82" s="230" t="s">
        <v>384</v>
      </c>
      <c r="L82" s="232" t="s">
        <v>383</v>
      </c>
      <c r="M82" s="231" t="s">
        <v>382</v>
      </c>
      <c r="N82" s="224"/>
      <c r="O82" s="225"/>
      <c r="P82" s="225"/>
      <c r="Q82" s="224"/>
      <c r="R82" s="148"/>
      <c r="S82" s="148"/>
      <c r="V82" s="156"/>
      <c r="W82" s="155"/>
      <c r="X82" s="154"/>
      <c r="Y82" s="153"/>
      <c r="Z82" s="152"/>
      <c r="AA82" s="151"/>
    </row>
    <row r="83" spans="1:27" ht="15" customHeight="1">
      <c r="A83" s="218"/>
      <c r="B83" s="486"/>
      <c r="C83" s="487"/>
      <c r="D83" s="486"/>
      <c r="E83" s="487"/>
      <c r="F83" s="488"/>
      <c r="G83" s="489"/>
      <c r="H83" s="490"/>
      <c r="I83" s="211"/>
      <c r="J83" s="146"/>
      <c r="K83" s="230"/>
      <c r="L83" s="229" t="s">
        <v>381</v>
      </c>
      <c r="M83" s="228" t="s">
        <v>380</v>
      </c>
      <c r="N83" s="227"/>
      <c r="O83" s="226"/>
      <c r="P83" s="225"/>
      <c r="Q83" s="224"/>
      <c r="R83" s="148"/>
      <c r="S83" s="148"/>
      <c r="V83" s="156"/>
      <c r="W83" s="155"/>
      <c r="X83" s="154"/>
      <c r="Y83" s="153"/>
      <c r="Z83" s="152"/>
      <c r="AA83" s="151"/>
    </row>
    <row r="84" spans="1:27" ht="15" customHeight="1">
      <c r="A84" s="218"/>
      <c r="B84" s="486"/>
      <c r="C84" s="487"/>
      <c r="D84" s="486"/>
      <c r="E84" s="487"/>
      <c r="F84" s="488"/>
      <c r="G84" s="489"/>
      <c r="H84" s="490"/>
      <c r="I84" s="211"/>
      <c r="J84" s="146"/>
      <c r="K84" s="217" t="s">
        <v>379</v>
      </c>
      <c r="L84" s="216" t="s">
        <v>378</v>
      </c>
      <c r="M84" s="215" t="s">
        <v>377</v>
      </c>
      <c r="N84" s="213"/>
      <c r="O84" s="214"/>
      <c r="P84" s="214"/>
      <c r="Q84" s="213"/>
      <c r="R84" s="148"/>
      <c r="S84" s="148"/>
      <c r="V84" s="156"/>
      <c r="W84" s="155"/>
      <c r="X84" s="154"/>
      <c r="Y84" s="153"/>
      <c r="Z84" s="152"/>
      <c r="AA84" s="151"/>
    </row>
    <row r="85" spans="1:27" ht="15" customHeight="1">
      <c r="A85" s="218"/>
      <c r="B85" s="486"/>
      <c r="C85" s="487"/>
      <c r="D85" s="486"/>
      <c r="E85" s="487"/>
      <c r="F85" s="500"/>
      <c r="G85" s="489"/>
      <c r="H85" s="490"/>
      <c r="I85" s="211"/>
      <c r="J85" s="146"/>
      <c r="K85" s="223" t="s">
        <v>376</v>
      </c>
      <c r="L85" s="222" t="s">
        <v>375</v>
      </c>
      <c r="M85" s="221" t="s">
        <v>374</v>
      </c>
      <c r="N85" s="219"/>
      <c r="O85" s="220"/>
      <c r="P85" s="220"/>
      <c r="Q85" s="219"/>
      <c r="R85" s="148"/>
      <c r="S85" s="148"/>
      <c r="V85" s="156"/>
      <c r="W85" s="155"/>
      <c r="X85" s="154"/>
      <c r="Y85" s="153"/>
      <c r="Z85" s="152"/>
      <c r="AA85" s="151"/>
    </row>
    <row r="86" spans="1:27" ht="15" customHeight="1">
      <c r="A86" s="218"/>
      <c r="B86" s="486"/>
      <c r="C86" s="487"/>
      <c r="D86" s="486"/>
      <c r="E86" s="487"/>
      <c r="F86" s="488"/>
      <c r="G86" s="489"/>
      <c r="H86" s="490"/>
      <c r="I86" s="211"/>
      <c r="J86" s="146"/>
      <c r="K86" s="217" t="s">
        <v>373</v>
      </c>
      <c r="L86" s="216" t="s">
        <v>372</v>
      </c>
      <c r="M86" s="215" t="s">
        <v>371</v>
      </c>
      <c r="N86" s="213"/>
      <c r="O86" s="214"/>
      <c r="P86" s="214"/>
      <c r="Q86" s="213"/>
      <c r="R86" s="148"/>
      <c r="S86" s="148"/>
      <c r="V86" s="156"/>
      <c r="W86" s="155"/>
      <c r="X86" s="154"/>
      <c r="Y86" s="153"/>
      <c r="Z86" s="152"/>
      <c r="AA86" s="151"/>
    </row>
    <row r="87" spans="1:27" ht="15" customHeight="1">
      <c r="A87" s="212"/>
      <c r="B87" s="486"/>
      <c r="C87" s="487"/>
      <c r="D87" s="486"/>
      <c r="E87" s="487"/>
      <c r="F87" s="500"/>
      <c r="G87" s="489"/>
      <c r="H87" s="490"/>
      <c r="I87" s="211"/>
      <c r="J87" s="146"/>
      <c r="K87" s="208"/>
      <c r="L87" s="207"/>
      <c r="M87" s="206"/>
      <c r="N87" s="204"/>
      <c r="O87" s="205"/>
      <c r="P87" s="205"/>
      <c r="Q87" s="204"/>
      <c r="R87" s="148"/>
      <c r="S87" s="148"/>
      <c r="V87" s="156"/>
      <c r="W87" s="155"/>
      <c r="X87" s="154"/>
      <c r="Y87" s="153"/>
      <c r="Z87" s="152"/>
      <c r="AA87" s="151"/>
    </row>
    <row r="88" spans="1:27" ht="15" customHeight="1">
      <c r="A88" s="210"/>
      <c r="B88" s="515"/>
      <c r="C88" s="516"/>
      <c r="D88" s="515"/>
      <c r="E88" s="516"/>
      <c r="F88" s="501"/>
      <c r="G88" s="502"/>
      <c r="H88" s="503"/>
      <c r="I88" s="209"/>
      <c r="J88" s="146"/>
      <c r="K88" s="208"/>
      <c r="L88" s="207"/>
      <c r="M88" s="206"/>
      <c r="N88" s="204"/>
      <c r="O88" s="205"/>
      <c r="P88" s="205"/>
      <c r="Q88" s="204"/>
      <c r="R88" s="148"/>
      <c r="S88" s="148"/>
      <c r="V88" s="156"/>
      <c r="W88" s="155"/>
      <c r="X88" s="154"/>
      <c r="Y88" s="153"/>
      <c r="Z88" s="152"/>
      <c r="AA88" s="151"/>
    </row>
    <row r="89" spans="1:27">
      <c r="A89" s="146"/>
      <c r="B89" s="146"/>
      <c r="C89" s="146"/>
      <c r="D89" s="146"/>
      <c r="E89" s="146"/>
      <c r="F89" s="146"/>
      <c r="G89" s="146"/>
      <c r="H89" s="146"/>
      <c r="I89" s="146"/>
      <c r="J89" s="146"/>
      <c r="K89" s="148"/>
      <c r="L89" s="146"/>
      <c r="M89" s="146"/>
      <c r="N89" s="146"/>
      <c r="O89" s="148"/>
      <c r="P89" s="148"/>
      <c r="R89" s="148"/>
      <c r="S89" s="148"/>
      <c r="V89" s="156"/>
      <c r="W89" s="155"/>
      <c r="X89" s="154"/>
      <c r="Y89" s="153"/>
      <c r="Z89" s="152"/>
      <c r="AA89" s="151"/>
    </row>
    <row r="90" spans="1:27" hidden="1">
      <c r="A90" s="146"/>
      <c r="B90" s="146"/>
      <c r="C90" s="146"/>
      <c r="D90" s="146"/>
      <c r="E90" s="146"/>
      <c r="F90" s="146"/>
      <c r="G90" s="146"/>
      <c r="H90" s="146"/>
      <c r="I90" s="146"/>
      <c r="J90" s="146"/>
      <c r="K90" s="148"/>
      <c r="L90" s="146"/>
      <c r="M90" s="146"/>
      <c r="N90" s="191"/>
      <c r="O90" s="191"/>
      <c r="P90" s="148"/>
      <c r="R90" s="148"/>
      <c r="S90" s="148"/>
      <c r="V90" s="156"/>
      <c r="W90" s="155"/>
      <c r="X90" s="154"/>
      <c r="Y90" s="152"/>
      <c r="Z90" s="152"/>
      <c r="AA90" s="151"/>
    </row>
    <row r="91" spans="1:27" hidden="1">
      <c r="A91" s="203" t="s">
        <v>370</v>
      </c>
      <c r="B91" s="146"/>
      <c r="C91" s="146"/>
      <c r="D91" s="146"/>
      <c r="E91" s="146"/>
      <c r="F91" s="146"/>
      <c r="G91" s="146"/>
      <c r="H91" s="146"/>
      <c r="I91" s="191"/>
      <c r="J91" s="191"/>
      <c r="K91" s="203" t="s">
        <v>370</v>
      </c>
      <c r="L91" s="146"/>
      <c r="M91" s="191"/>
      <c r="N91" s="191"/>
      <c r="O91" s="191"/>
      <c r="P91" s="148"/>
      <c r="R91" s="148"/>
      <c r="S91" s="148"/>
      <c r="V91" s="156"/>
      <c r="W91" s="155"/>
      <c r="X91" s="154"/>
      <c r="Y91" s="152"/>
      <c r="Z91" s="152"/>
      <c r="AA91" s="151"/>
    </row>
    <row r="92" spans="1:27" hidden="1">
      <c r="A92" s="193" t="s">
        <v>368</v>
      </c>
      <c r="B92" s="202" t="s">
        <v>369</v>
      </c>
      <c r="C92" s="146"/>
      <c r="D92" s="146"/>
      <c r="E92" s="146"/>
      <c r="F92" s="146"/>
      <c r="G92" s="146"/>
      <c r="H92" s="146"/>
      <c r="I92" s="191"/>
      <c r="J92" s="191"/>
      <c r="K92" s="193" t="s">
        <v>368</v>
      </c>
      <c r="L92" s="202" t="s">
        <v>369</v>
      </c>
      <c r="M92" s="191"/>
      <c r="N92" s="191"/>
      <c r="O92" s="191"/>
      <c r="P92" s="190"/>
      <c r="R92" s="148"/>
      <c r="S92" s="148"/>
      <c r="V92" s="156"/>
      <c r="W92" s="155"/>
      <c r="X92" s="154"/>
      <c r="Y92" s="201"/>
      <c r="Z92" s="152"/>
      <c r="AA92" s="151"/>
    </row>
    <row r="93" spans="1:27" ht="15.75" hidden="1" customHeight="1">
      <c r="A93" s="192">
        <f>A12</f>
        <v>926</v>
      </c>
      <c r="B93" s="199" t="s">
        <v>368</v>
      </c>
      <c r="C93" s="146"/>
      <c r="D93" s="146"/>
      <c r="E93" s="146"/>
      <c r="F93" s="146"/>
      <c r="G93" s="146"/>
      <c r="H93" s="146"/>
      <c r="I93" s="191"/>
      <c r="J93" s="191"/>
      <c r="K93" s="192">
        <f>K12</f>
        <v>13398</v>
      </c>
      <c r="L93" s="199" t="s">
        <v>368</v>
      </c>
      <c r="M93" s="191"/>
      <c r="N93" s="191"/>
      <c r="O93" s="191"/>
      <c r="P93" s="190" t="s">
        <v>3</v>
      </c>
      <c r="R93" s="148"/>
      <c r="S93" s="148"/>
      <c r="V93" s="156"/>
      <c r="W93" s="155"/>
      <c r="X93" s="154"/>
      <c r="Y93" s="153"/>
      <c r="Z93" s="152"/>
      <c r="AA93" s="151"/>
    </row>
    <row r="94" spans="1:27" ht="15.75" hidden="1" customHeight="1">
      <c r="A94" s="193" t="s">
        <v>368</v>
      </c>
      <c r="B94" s="200">
        <f>D57</f>
        <v>0</v>
      </c>
      <c r="C94" s="146"/>
      <c r="D94" s="146"/>
      <c r="E94" s="146"/>
      <c r="F94" s="146"/>
      <c r="G94" s="146"/>
      <c r="H94" s="146"/>
      <c r="I94" s="191"/>
      <c r="J94" s="191"/>
      <c r="K94" s="193" t="s">
        <v>368</v>
      </c>
      <c r="L94" s="197">
        <f>N57</f>
        <v>0</v>
      </c>
      <c r="M94" s="191"/>
      <c r="N94" s="191"/>
      <c r="O94" s="191"/>
      <c r="P94" s="190" t="s">
        <v>163</v>
      </c>
      <c r="R94" s="148"/>
      <c r="S94" s="148"/>
      <c r="V94" s="156"/>
      <c r="W94" s="155"/>
      <c r="X94" s="154"/>
      <c r="Y94" s="153"/>
      <c r="Z94" s="152"/>
      <c r="AA94" s="151"/>
    </row>
    <row r="95" spans="1:27" ht="15.75" hidden="1" customHeight="1">
      <c r="A95" s="192">
        <f>A17</f>
        <v>17154</v>
      </c>
      <c r="B95" s="196" t="s">
        <v>368</v>
      </c>
      <c r="I95" s="191"/>
      <c r="J95" s="191"/>
      <c r="K95" s="192">
        <f>K17</f>
        <v>2590</v>
      </c>
      <c r="L95" s="196" t="s">
        <v>368</v>
      </c>
      <c r="M95" s="191"/>
      <c r="N95" s="191"/>
      <c r="O95" s="191"/>
      <c r="P95" s="190" t="s">
        <v>159</v>
      </c>
      <c r="R95" s="148"/>
      <c r="S95" s="181"/>
      <c r="V95" s="156"/>
      <c r="W95" s="155"/>
      <c r="X95" s="154"/>
      <c r="Y95" s="153"/>
      <c r="Z95" s="152"/>
      <c r="AA95" s="151"/>
    </row>
    <row r="96" spans="1:27" ht="15.75" hidden="1" customHeight="1">
      <c r="A96" s="193" t="s">
        <v>368</v>
      </c>
      <c r="B96" s="195">
        <f>I57</f>
        <v>0</v>
      </c>
      <c r="I96" s="191"/>
      <c r="J96" s="191"/>
      <c r="K96" s="193" t="s">
        <v>368</v>
      </c>
      <c r="L96" s="194">
        <f>S57</f>
        <v>0</v>
      </c>
      <c r="M96" s="191"/>
      <c r="N96" s="191"/>
      <c r="O96" s="191"/>
      <c r="P96" s="190" t="s">
        <v>157</v>
      </c>
      <c r="R96" s="148"/>
      <c r="S96" s="181"/>
      <c r="V96" s="156"/>
      <c r="W96" s="155"/>
      <c r="X96" s="154"/>
      <c r="Y96" s="153"/>
      <c r="Z96" s="152"/>
      <c r="AA96" s="151"/>
    </row>
    <row r="97" spans="1:27" ht="15.75" hidden="1" customHeight="1">
      <c r="A97" s="192">
        <f>A22</f>
        <v>23351</v>
      </c>
      <c r="B97" s="199" t="s">
        <v>368</v>
      </c>
      <c r="I97" s="191"/>
      <c r="J97" s="191"/>
      <c r="K97" s="192">
        <f>K22</f>
        <v>24715</v>
      </c>
      <c r="L97" s="199" t="s">
        <v>368</v>
      </c>
      <c r="M97" s="191"/>
      <c r="N97" s="191"/>
      <c r="O97" s="191"/>
      <c r="P97" s="190" t="s">
        <v>152</v>
      </c>
      <c r="R97" s="148"/>
      <c r="V97" s="180"/>
      <c r="W97" s="155"/>
      <c r="X97" s="154"/>
      <c r="Y97" s="152"/>
      <c r="Z97" s="180"/>
    </row>
    <row r="98" spans="1:27" ht="15.75" hidden="1" customHeight="1">
      <c r="A98" s="193" t="s">
        <v>368</v>
      </c>
      <c r="B98" s="198">
        <f>D58</f>
        <v>0</v>
      </c>
      <c r="I98" s="191"/>
      <c r="J98" s="191"/>
      <c r="K98" s="193" t="s">
        <v>368</v>
      </c>
      <c r="L98" s="197">
        <f>N58</f>
        <v>0</v>
      </c>
      <c r="M98" s="191"/>
      <c r="N98" s="191"/>
      <c r="O98" s="191"/>
      <c r="P98" s="190" t="s">
        <v>168</v>
      </c>
      <c r="R98" s="148"/>
      <c r="V98" s="180"/>
      <c r="W98" s="155"/>
      <c r="X98" s="154"/>
      <c r="Y98" s="152"/>
      <c r="Z98" s="180"/>
    </row>
    <row r="99" spans="1:27" ht="15.75" hidden="1" customHeight="1">
      <c r="A99" s="192">
        <f>A27</f>
        <v>23581</v>
      </c>
      <c r="B99" s="196" t="s">
        <v>368</v>
      </c>
      <c r="I99" s="191"/>
      <c r="J99" s="191"/>
      <c r="K99" s="192">
        <f>K27</f>
        <v>20059</v>
      </c>
      <c r="L99" s="196" t="s">
        <v>368</v>
      </c>
      <c r="M99" s="191"/>
      <c r="N99" s="191"/>
      <c r="O99" s="191"/>
      <c r="P99" s="190" t="s">
        <v>165</v>
      </c>
      <c r="R99" s="148"/>
      <c r="V99" s="180"/>
      <c r="W99" s="155"/>
      <c r="X99" s="154"/>
      <c r="Y99" s="152"/>
      <c r="Z99" s="180"/>
    </row>
    <row r="100" spans="1:27" ht="15.75" hidden="1" customHeight="1">
      <c r="A100" s="193" t="s">
        <v>368</v>
      </c>
      <c r="B100" s="195">
        <f>I58</f>
        <v>0</v>
      </c>
      <c r="I100" s="191"/>
      <c r="J100" s="191"/>
      <c r="K100" s="193" t="s">
        <v>368</v>
      </c>
      <c r="L100" s="194">
        <f>S58</f>
        <v>0</v>
      </c>
      <c r="M100" s="191"/>
      <c r="N100" s="191"/>
      <c r="O100" s="191"/>
      <c r="P100" s="190" t="s">
        <v>175</v>
      </c>
      <c r="R100" s="148"/>
      <c r="V100" s="180"/>
      <c r="W100" s="155"/>
      <c r="X100" s="154"/>
      <c r="Y100" s="152"/>
      <c r="Z100" s="180"/>
    </row>
    <row r="101" spans="1:27" ht="15.75" hidden="1" customHeight="1">
      <c r="A101" s="192">
        <f>A32</f>
        <v>25584</v>
      </c>
      <c r="I101" s="191"/>
      <c r="J101" s="191"/>
      <c r="K101" s="192">
        <f>K32</f>
        <v>10974</v>
      </c>
      <c r="L101" s="191"/>
      <c r="M101" s="191"/>
      <c r="N101" s="191"/>
      <c r="O101" s="191"/>
      <c r="P101" s="190" t="s">
        <v>180</v>
      </c>
      <c r="R101" s="148"/>
      <c r="V101" s="180"/>
      <c r="W101" s="155"/>
      <c r="X101" s="154"/>
      <c r="Y101" s="152"/>
      <c r="Z101" s="180"/>
    </row>
    <row r="102" spans="1:27" ht="15.75" hidden="1" customHeight="1">
      <c r="A102" s="193" t="s">
        <v>368</v>
      </c>
      <c r="I102" s="191"/>
      <c r="J102" s="191"/>
      <c r="K102" s="193" t="s">
        <v>368</v>
      </c>
      <c r="L102" s="191"/>
      <c r="M102" s="191"/>
      <c r="N102" s="191"/>
      <c r="O102" s="191"/>
      <c r="P102" s="190" t="s">
        <v>127</v>
      </c>
      <c r="R102" s="148"/>
      <c r="V102" s="180"/>
      <c r="W102" s="155"/>
      <c r="X102" s="154"/>
      <c r="Y102" s="152"/>
      <c r="Z102" s="180"/>
    </row>
    <row r="103" spans="1:27" ht="15.75" hidden="1" customHeight="1">
      <c r="A103" s="192">
        <f>A37</f>
        <v>25585</v>
      </c>
      <c r="I103" s="191"/>
      <c r="J103" s="191"/>
      <c r="K103" s="192">
        <f>K37</f>
        <v>12386</v>
      </c>
      <c r="L103" s="191"/>
      <c r="M103" s="191"/>
      <c r="N103" s="339"/>
      <c r="O103" s="146"/>
      <c r="P103" s="190" t="s">
        <v>95</v>
      </c>
      <c r="R103" s="148"/>
      <c r="V103" s="180"/>
      <c r="W103" s="155"/>
      <c r="X103" s="154"/>
      <c r="Y103" s="152"/>
      <c r="Z103" s="180"/>
    </row>
    <row r="104" spans="1:27" ht="14.25" hidden="1" customHeight="1">
      <c r="A104" s="188"/>
      <c r="B104" s="520" t="e">
        <f>DGET('20.meD-vpB'!$A$106:$L$262,"celé",B93:C94)</f>
        <v>#NUM!</v>
      </c>
      <c r="C104" s="521"/>
      <c r="I104" s="187"/>
      <c r="J104" s="187"/>
      <c r="K104" s="187"/>
      <c r="L104" s="187"/>
      <c r="M104" s="339"/>
      <c r="N104" s="339"/>
      <c r="O104" s="146"/>
      <c r="P104" s="189"/>
      <c r="R104" s="148"/>
      <c r="V104" s="180"/>
      <c r="W104" s="155"/>
      <c r="X104" s="154"/>
      <c r="Y104" s="152"/>
      <c r="Z104" s="180"/>
    </row>
    <row r="105" spans="1:27" ht="14.25" hidden="1" customHeight="1">
      <c r="A105" s="188"/>
      <c r="I105" s="187"/>
      <c r="J105" s="187"/>
      <c r="K105" s="187"/>
      <c r="L105" s="187"/>
      <c r="M105" s="339"/>
      <c r="N105" s="146"/>
      <c r="O105" s="146"/>
      <c r="P105" s="186"/>
      <c r="R105" s="148"/>
      <c r="V105" s="180"/>
      <c r="W105" s="155"/>
      <c r="X105" s="154"/>
      <c r="Y105" s="152"/>
      <c r="Z105" s="180"/>
    </row>
    <row r="106" spans="1:27" ht="14.25" hidden="1" customHeight="1" thickBot="1">
      <c r="A106" s="350" t="s">
        <v>368</v>
      </c>
      <c r="B106" s="533" t="s">
        <v>367</v>
      </c>
      <c r="C106" s="533"/>
      <c r="D106" s="593" t="s">
        <v>366</v>
      </c>
      <c r="E106" s="593"/>
      <c r="F106" s="184"/>
      <c r="G106" s="590" t="s">
        <v>365</v>
      </c>
      <c r="H106" s="590"/>
      <c r="I106" s="590"/>
      <c r="J106" s="590"/>
      <c r="K106" s="458"/>
      <c r="L106" s="458"/>
      <c r="M106" s="146"/>
      <c r="N106" s="146"/>
      <c r="O106" s="146"/>
      <c r="P106" s="146"/>
      <c r="R106" s="148"/>
      <c r="S106" s="148"/>
      <c r="T106" s="180"/>
      <c r="U106" s="155"/>
      <c r="V106" s="154"/>
      <c r="W106" s="152"/>
      <c r="X106" s="180"/>
      <c r="Z106" s="146"/>
      <c r="AA106" s="146"/>
    </row>
    <row r="107" spans="1:27" ht="14.25" hidden="1" customHeight="1">
      <c r="A107" s="177">
        <v>22956</v>
      </c>
      <c r="B107" s="513" t="s">
        <v>364</v>
      </c>
      <c r="C107" s="514"/>
      <c r="D107" s="591" t="s">
        <v>110</v>
      </c>
      <c r="E107" s="592"/>
      <c r="F107" s="176"/>
      <c r="G107" s="459" t="str">
        <f t="shared" ref="G107:G138" si="0">CONCATENATE(B107," ",D107)</f>
        <v>ČECH Lubomír</v>
      </c>
      <c r="H107" s="459"/>
      <c r="I107" s="459"/>
      <c r="J107" s="459"/>
      <c r="K107" s="346" t="s">
        <v>363</v>
      </c>
      <c r="L107" s="339" t="s">
        <v>188</v>
      </c>
      <c r="M107" s="146"/>
      <c r="N107" s="146"/>
      <c r="O107" s="146"/>
      <c r="P107" s="146"/>
      <c r="R107" s="148"/>
      <c r="S107" s="148"/>
      <c r="T107" s="180"/>
      <c r="U107" s="155"/>
      <c r="V107" s="154"/>
      <c r="W107" s="152"/>
      <c r="X107" s="180"/>
      <c r="Z107" s="146"/>
      <c r="AA107" s="146"/>
    </row>
    <row r="108" spans="1:27" ht="14.25" hidden="1" customHeight="1">
      <c r="A108" s="177">
        <v>10207</v>
      </c>
      <c r="B108" s="492" t="s">
        <v>362</v>
      </c>
      <c r="C108" s="493"/>
      <c r="D108" s="496" t="s">
        <v>117</v>
      </c>
      <c r="E108" s="497"/>
      <c r="F108" s="176"/>
      <c r="G108" s="459" t="str">
        <f t="shared" si="0"/>
        <v>HABADA Jindřich</v>
      </c>
      <c r="H108" s="459"/>
      <c r="I108" s="459"/>
      <c r="J108" s="459"/>
      <c r="K108" s="346" t="s">
        <v>205</v>
      </c>
      <c r="L108" s="182" t="str">
        <f>IF(B3=B268,E268,IF(B3=B269,E269,IF(B3=B270,E270,IF(B3=B271,E271,IF(B3=B272,E272,IF(B3=B273,E273,IF(B3=B274,E274,IF(B3=B275,E275))))))))</f>
        <v>Chrdle Jiří</v>
      </c>
      <c r="M108" s="183"/>
      <c r="N108" s="183"/>
      <c r="O108" s="146"/>
      <c r="P108" s="146"/>
      <c r="R108" s="148"/>
      <c r="S108" s="148"/>
      <c r="T108" s="180"/>
      <c r="U108" s="155"/>
      <c r="V108" s="154"/>
      <c r="W108" s="152"/>
      <c r="X108" s="180"/>
      <c r="Z108" s="146"/>
      <c r="AA108" s="146"/>
    </row>
    <row r="109" spans="1:27" ht="14.25" hidden="1" customHeight="1">
      <c r="A109" s="177">
        <v>4389</v>
      </c>
      <c r="B109" s="492" t="s">
        <v>355</v>
      </c>
      <c r="C109" s="493"/>
      <c r="D109" s="496" t="s">
        <v>361</v>
      </c>
      <c r="E109" s="497"/>
      <c r="F109" s="176"/>
      <c r="G109" s="459" t="str">
        <f t="shared" si="0"/>
        <v>HNÁTEK Karel st.</v>
      </c>
      <c r="H109" s="459"/>
      <c r="I109" s="459"/>
      <c r="J109" s="459"/>
      <c r="K109" s="346" t="s">
        <v>204</v>
      </c>
      <c r="L109" s="182">
        <f>IF(B3=B276,E276,IF(B3=B277,E277,IF(B3=B278,E278,IF(B3=B279,E279,IF(B3=B280,E280,IF(B3=B281,E281,))))))</f>
        <v>0</v>
      </c>
      <c r="M109" s="183"/>
      <c r="N109" s="183"/>
      <c r="O109" s="146"/>
      <c r="P109" s="146"/>
      <c r="R109" s="148"/>
      <c r="S109" s="148"/>
      <c r="T109" s="180"/>
      <c r="U109" s="155"/>
      <c r="V109" s="154"/>
      <c r="W109" s="152"/>
      <c r="X109" s="180"/>
      <c r="Z109" s="146"/>
      <c r="AA109" s="146"/>
    </row>
    <row r="110" spans="1:27" ht="14.25" hidden="1" customHeight="1">
      <c r="A110" s="177">
        <v>22958</v>
      </c>
      <c r="B110" s="492" t="s">
        <v>360</v>
      </c>
      <c r="C110" s="493"/>
      <c r="D110" s="496" t="s">
        <v>43</v>
      </c>
      <c r="E110" s="497"/>
      <c r="F110" s="176"/>
      <c r="G110" s="459" t="str">
        <f t="shared" si="0"/>
        <v>ŠTOČEK Jiří</v>
      </c>
      <c r="H110" s="459"/>
      <c r="I110" s="459"/>
      <c r="J110" s="459"/>
      <c r="K110" s="346" t="s">
        <v>203</v>
      </c>
      <c r="L110" s="339"/>
      <c r="M110" s="146"/>
      <c r="N110" s="146"/>
      <c r="O110" s="146"/>
      <c r="P110" s="146"/>
      <c r="R110" s="148"/>
      <c r="S110" s="148"/>
      <c r="T110" s="180"/>
      <c r="U110" s="155"/>
      <c r="V110" s="154"/>
      <c r="W110" s="152"/>
      <c r="X110" s="180"/>
      <c r="Z110" s="146"/>
      <c r="AA110" s="146"/>
    </row>
    <row r="111" spans="1:27" ht="14.25" hidden="1" customHeight="1">
      <c r="A111" s="177">
        <v>13361</v>
      </c>
      <c r="B111" s="492" t="s">
        <v>359</v>
      </c>
      <c r="C111" s="493"/>
      <c r="D111" s="496" t="s">
        <v>78</v>
      </c>
      <c r="E111" s="497"/>
      <c r="F111" s="176"/>
      <c r="G111" s="459" t="str">
        <f t="shared" si="0"/>
        <v>ŠTOCHL Martin</v>
      </c>
      <c r="H111" s="459"/>
      <c r="I111" s="459"/>
      <c r="J111" s="459"/>
      <c r="K111" s="346" t="s">
        <v>202</v>
      </c>
      <c r="L111" s="339" t="s">
        <v>358</v>
      </c>
      <c r="M111" s="146"/>
      <c r="N111" s="146"/>
      <c r="O111" s="146"/>
      <c r="P111" s="146"/>
      <c r="R111" s="148"/>
      <c r="S111" s="148"/>
      <c r="T111" s="180"/>
      <c r="U111" s="155"/>
      <c r="V111" s="154"/>
      <c r="W111" s="152"/>
      <c r="X111" s="180"/>
      <c r="Z111" s="146"/>
      <c r="AA111" s="146"/>
    </row>
    <row r="112" spans="1:27" ht="14.25" hidden="1" customHeight="1">
      <c r="A112" s="177">
        <v>836</v>
      </c>
      <c r="B112" s="492" t="s">
        <v>349</v>
      </c>
      <c r="C112" s="493"/>
      <c r="D112" s="496" t="s">
        <v>106</v>
      </c>
      <c r="E112" s="497"/>
      <c r="F112" s="176"/>
      <c r="G112" s="459" t="str">
        <f t="shared" si="0"/>
        <v>ŠVARC Antonín</v>
      </c>
      <c r="H112" s="459"/>
      <c r="I112" s="459"/>
      <c r="J112" s="459"/>
      <c r="K112" s="346" t="s">
        <v>201</v>
      </c>
      <c r="L112" s="182" t="str">
        <f>IF(L3=B268,E268,IF(L3=B269,E269,IF(L3=B270,E270,IF(L3=B271,E271,IF(L3=B272,E272,IF(L3=B273,E273,IF(L3=B274,E274,IF(L3=B275,E275,))))))))</f>
        <v>Musil Ladislav</v>
      </c>
      <c r="M112" s="146"/>
      <c r="N112" s="146"/>
      <c r="O112" s="146"/>
      <c r="P112" s="146"/>
      <c r="R112" s="148"/>
      <c r="S112" s="148"/>
      <c r="T112" s="180"/>
      <c r="U112" s="155"/>
      <c r="V112" s="154"/>
      <c r="W112" s="152"/>
      <c r="X112" s="180"/>
      <c r="Z112" s="146"/>
      <c r="AA112" s="146"/>
    </row>
    <row r="113" spans="1:27" ht="14.25" hidden="1" customHeight="1">
      <c r="A113" s="177">
        <v>751</v>
      </c>
      <c r="B113" s="492" t="s">
        <v>357</v>
      </c>
      <c r="C113" s="493"/>
      <c r="D113" s="496" t="s">
        <v>27</v>
      </c>
      <c r="E113" s="497"/>
      <c r="F113" s="176"/>
      <c r="G113" s="459" t="str">
        <f t="shared" si="0"/>
        <v>TOMEŠ Miroslav</v>
      </c>
      <c r="H113" s="459"/>
      <c r="I113" s="459"/>
      <c r="J113" s="459"/>
      <c r="K113" s="346" t="s">
        <v>200</v>
      </c>
      <c r="L113" s="182">
        <f>IF(L3=B276,E276,IF(L3=B277,E277,IF(L3=B278,E278,IF(L3=B279,E279,IF(L3=B280,E280,IF(L3=B281,E281,))))))</f>
        <v>0</v>
      </c>
      <c r="M113" s="146"/>
      <c r="N113" s="146"/>
      <c r="O113" s="146"/>
      <c r="P113" s="146"/>
      <c r="R113" s="148"/>
      <c r="S113" s="148"/>
      <c r="T113" s="180"/>
      <c r="U113" s="155"/>
      <c r="V113" s="154"/>
      <c r="W113" s="152"/>
      <c r="X113" s="180"/>
      <c r="Z113" s="146"/>
      <c r="AA113" s="146"/>
    </row>
    <row r="114" spans="1:27" ht="14.25" hidden="1" customHeight="1">
      <c r="A114" s="177">
        <v>15292</v>
      </c>
      <c r="B114" s="492" t="s">
        <v>356</v>
      </c>
      <c r="C114" s="493"/>
      <c r="D114" s="496" t="s">
        <v>120</v>
      </c>
      <c r="E114" s="497"/>
      <c r="F114" s="176"/>
      <c r="G114" s="459" t="str">
        <f t="shared" si="0"/>
        <v>PLÁŠIL Bohumil</v>
      </c>
      <c r="H114" s="459"/>
      <c r="I114" s="459"/>
      <c r="J114" s="459"/>
      <c r="K114" s="346" t="s">
        <v>199</v>
      </c>
      <c r="L114" s="339"/>
      <c r="M114" s="146"/>
      <c r="N114" s="146"/>
      <c r="O114" s="146"/>
      <c r="P114" s="146"/>
      <c r="R114" s="148"/>
      <c r="S114" s="148"/>
      <c r="T114" s="180"/>
      <c r="U114" s="155"/>
      <c r="V114" s="154"/>
      <c r="W114" s="152"/>
      <c r="X114" s="180"/>
      <c r="Z114" s="146"/>
      <c r="AA114" s="146"/>
    </row>
    <row r="115" spans="1:27" ht="14.25" hidden="1" customHeight="1">
      <c r="A115" s="177"/>
      <c r="B115" s="504"/>
      <c r="C115" s="505"/>
      <c r="D115" s="496"/>
      <c r="E115" s="497"/>
      <c r="F115" s="176"/>
      <c r="G115" s="459" t="str">
        <f t="shared" si="0"/>
        <v xml:space="preserve"> </v>
      </c>
      <c r="H115" s="459"/>
      <c r="I115" s="459"/>
      <c r="J115" s="459"/>
      <c r="K115" s="346" t="s">
        <v>198</v>
      </c>
      <c r="L115" s="339"/>
      <c r="M115" s="146"/>
      <c r="N115" s="146"/>
      <c r="O115" s="146"/>
      <c r="P115" s="146"/>
      <c r="R115" s="148"/>
      <c r="S115" s="148"/>
      <c r="T115" s="180"/>
      <c r="U115" s="155"/>
      <c r="V115" s="154"/>
      <c r="W115" s="152"/>
      <c r="X115" s="180"/>
      <c r="Z115" s="146"/>
      <c r="AA115" s="146"/>
    </row>
    <row r="116" spans="1:27" ht="14.25" hidden="1" customHeight="1">
      <c r="A116" s="177"/>
      <c r="B116" s="504"/>
      <c r="C116" s="505"/>
      <c r="D116" s="496"/>
      <c r="E116" s="497"/>
      <c r="F116" s="176"/>
      <c r="G116" s="459" t="str">
        <f t="shared" si="0"/>
        <v xml:space="preserve"> </v>
      </c>
      <c r="H116" s="459"/>
      <c r="I116" s="459"/>
      <c r="J116" s="459"/>
      <c r="K116" s="346" t="s">
        <v>197</v>
      </c>
      <c r="L116" s="339"/>
      <c r="M116" s="146"/>
      <c r="N116" s="146"/>
      <c r="O116" s="146"/>
      <c r="P116" s="146"/>
      <c r="R116" s="148"/>
      <c r="S116" s="148"/>
      <c r="T116" s="180"/>
      <c r="U116" s="155"/>
      <c r="V116" s="154"/>
      <c r="W116" s="152"/>
      <c r="X116" s="180"/>
      <c r="Z116" s="146"/>
      <c r="AA116" s="146"/>
    </row>
    <row r="117" spans="1:27" ht="14.25" hidden="1" customHeight="1">
      <c r="A117" s="174">
        <v>10073</v>
      </c>
      <c r="B117" s="494" t="s">
        <v>355</v>
      </c>
      <c r="C117" s="495"/>
      <c r="D117" s="460" t="s">
        <v>354</v>
      </c>
      <c r="E117" s="461"/>
      <c r="F117" s="150"/>
      <c r="G117" s="458" t="str">
        <f t="shared" si="0"/>
        <v>HNÁTEK Karel ml.</v>
      </c>
      <c r="H117" s="458"/>
      <c r="I117" s="458"/>
      <c r="J117" s="458"/>
      <c r="K117" s="339" t="s">
        <v>353</v>
      </c>
      <c r="L117" s="339"/>
      <c r="M117" s="146"/>
      <c r="N117" s="146"/>
      <c r="O117" s="146"/>
      <c r="P117" s="146"/>
      <c r="R117" s="181"/>
      <c r="S117" s="148"/>
      <c r="T117" s="180"/>
      <c r="U117" s="155"/>
      <c r="V117" s="154"/>
      <c r="W117" s="152"/>
      <c r="X117" s="180"/>
      <c r="Z117" s="146"/>
      <c r="AA117" s="146"/>
    </row>
    <row r="118" spans="1:27" ht="14.25" hidden="1" customHeight="1">
      <c r="A118" s="174">
        <v>782</v>
      </c>
      <c r="B118" s="494" t="s">
        <v>352</v>
      </c>
      <c r="C118" s="495"/>
      <c r="D118" s="460" t="s">
        <v>27</v>
      </c>
      <c r="E118" s="461"/>
      <c r="F118" s="150"/>
      <c r="G118" s="458" t="str">
        <f t="shared" si="0"/>
        <v>MÁLEK Miroslav</v>
      </c>
      <c r="H118" s="458"/>
      <c r="I118" s="458"/>
      <c r="J118" s="458"/>
      <c r="K118" s="339" t="s">
        <v>205</v>
      </c>
      <c r="L118" s="339"/>
      <c r="M118" s="146"/>
      <c r="N118" s="146"/>
      <c r="O118" s="146"/>
      <c r="P118" s="146"/>
      <c r="R118" s="181"/>
      <c r="S118" s="148"/>
      <c r="T118" s="180"/>
      <c r="U118" s="180"/>
      <c r="V118" s="180"/>
      <c r="W118" s="180"/>
      <c r="X118" s="180"/>
      <c r="Z118" s="146"/>
      <c r="AA118" s="146"/>
    </row>
    <row r="119" spans="1:27" ht="14.25" hidden="1" customHeight="1">
      <c r="A119" s="174">
        <v>14500</v>
      </c>
      <c r="B119" s="494" t="s">
        <v>351</v>
      </c>
      <c r="C119" s="495"/>
      <c r="D119" s="460" t="s">
        <v>36</v>
      </c>
      <c r="E119" s="461"/>
      <c r="F119" s="150"/>
      <c r="G119" s="458" t="str">
        <f t="shared" si="0"/>
        <v>MICHÁLEK Jaroslav</v>
      </c>
      <c r="H119" s="458"/>
      <c r="I119" s="458"/>
      <c r="J119" s="458"/>
      <c r="K119" s="339" t="s">
        <v>204</v>
      </c>
      <c r="L119" s="339"/>
      <c r="M119" s="146"/>
      <c r="N119" s="146"/>
      <c r="O119" s="146"/>
      <c r="P119" s="146"/>
      <c r="S119" s="148"/>
      <c r="T119" s="147"/>
      <c r="U119" s="147"/>
      <c r="Z119" s="146"/>
      <c r="AA119" s="146"/>
    </row>
    <row r="120" spans="1:27" ht="14.25" hidden="1" customHeight="1">
      <c r="A120" s="174">
        <v>11242</v>
      </c>
      <c r="B120" s="494" t="s">
        <v>350</v>
      </c>
      <c r="C120" s="495"/>
      <c r="D120" s="460" t="s">
        <v>81</v>
      </c>
      <c r="E120" s="461"/>
      <c r="F120" s="150"/>
      <c r="G120" s="458" t="str">
        <f t="shared" si="0"/>
        <v>STOKLASA Petr</v>
      </c>
      <c r="H120" s="458"/>
      <c r="I120" s="458"/>
      <c r="J120" s="458"/>
      <c r="K120" s="339" t="s">
        <v>203</v>
      </c>
      <c r="L120" s="339"/>
      <c r="M120" s="146"/>
      <c r="N120" s="146"/>
      <c r="O120" s="146"/>
      <c r="P120" s="146"/>
      <c r="S120" s="148"/>
      <c r="T120" s="147"/>
      <c r="U120" s="147"/>
      <c r="Z120" s="146"/>
      <c r="AA120" s="146"/>
    </row>
    <row r="121" spans="1:27" ht="14.25" hidden="1" customHeight="1">
      <c r="A121" s="174">
        <v>14519</v>
      </c>
      <c r="B121" s="494" t="s">
        <v>349</v>
      </c>
      <c r="C121" s="495"/>
      <c r="D121" s="460" t="s">
        <v>40</v>
      </c>
      <c r="E121" s="461"/>
      <c r="F121" s="150"/>
      <c r="G121" s="458" t="str">
        <f t="shared" si="0"/>
        <v>ŠVARC Milan</v>
      </c>
      <c r="H121" s="458"/>
      <c r="I121" s="458"/>
      <c r="J121" s="458"/>
      <c r="K121" s="339" t="s">
        <v>202</v>
      </c>
      <c r="L121" s="339"/>
      <c r="M121" s="146"/>
      <c r="N121" s="146"/>
      <c r="O121" s="146"/>
      <c r="P121" s="146"/>
      <c r="S121" s="148"/>
      <c r="T121" s="147"/>
      <c r="U121" s="147"/>
      <c r="Z121" s="146"/>
      <c r="AA121" s="146"/>
    </row>
    <row r="122" spans="1:27" ht="14.25" hidden="1" customHeight="1">
      <c r="A122" s="174">
        <v>14518</v>
      </c>
      <c r="B122" s="494" t="s">
        <v>348</v>
      </c>
      <c r="C122" s="495"/>
      <c r="D122" s="460" t="s">
        <v>347</v>
      </c>
      <c r="E122" s="461"/>
      <c r="F122" s="150"/>
      <c r="G122" s="458" t="str">
        <f t="shared" si="0"/>
        <v>ŠVARCOVÁ  Petra</v>
      </c>
      <c r="H122" s="458"/>
      <c r="I122" s="458"/>
      <c r="J122" s="458"/>
      <c r="K122" s="339" t="s">
        <v>201</v>
      </c>
      <c r="L122" s="339"/>
      <c r="M122" s="146"/>
      <c r="N122" s="146"/>
      <c r="O122" s="146"/>
      <c r="P122" s="146"/>
      <c r="S122" s="148"/>
      <c r="T122" s="147"/>
      <c r="U122" s="147"/>
      <c r="Z122" s="146"/>
      <c r="AA122" s="146"/>
    </row>
    <row r="123" spans="1:27" ht="14.25" hidden="1" customHeight="1">
      <c r="A123" s="174">
        <v>14372</v>
      </c>
      <c r="B123" s="494" t="s">
        <v>346</v>
      </c>
      <c r="C123" s="495"/>
      <c r="D123" s="510" t="s">
        <v>43</v>
      </c>
      <c r="E123" s="461"/>
      <c r="F123" s="150"/>
      <c r="G123" s="458" t="str">
        <f t="shared" si="0"/>
        <v>SVOZÍLEK Jiří</v>
      </c>
      <c r="H123" s="458"/>
      <c r="I123" s="458"/>
      <c r="J123" s="458"/>
      <c r="K123" s="339" t="s">
        <v>200</v>
      </c>
      <c r="L123" s="339"/>
      <c r="M123" s="146"/>
      <c r="N123" s="146"/>
      <c r="O123" s="146"/>
      <c r="P123" s="146"/>
      <c r="S123" s="148"/>
      <c r="T123" s="147"/>
      <c r="U123" s="147"/>
      <c r="Z123" s="146"/>
      <c r="AA123" s="146"/>
    </row>
    <row r="124" spans="1:27" ht="14.25" hidden="1" customHeight="1">
      <c r="A124" s="174"/>
      <c r="B124" s="506"/>
      <c r="C124" s="507"/>
      <c r="D124" s="460"/>
      <c r="E124" s="461"/>
      <c r="F124" s="150"/>
      <c r="G124" s="458" t="str">
        <f t="shared" si="0"/>
        <v xml:space="preserve"> </v>
      </c>
      <c r="H124" s="458"/>
      <c r="I124" s="458"/>
      <c r="J124" s="458"/>
      <c r="K124" s="339" t="s">
        <v>199</v>
      </c>
      <c r="L124" s="339"/>
      <c r="M124" s="146"/>
      <c r="N124" s="146"/>
      <c r="O124" s="146"/>
      <c r="P124" s="146"/>
      <c r="S124" s="148"/>
      <c r="T124" s="147"/>
      <c r="U124" s="147"/>
      <c r="Z124" s="146"/>
      <c r="AA124" s="146"/>
    </row>
    <row r="125" spans="1:27" ht="14.25" hidden="1" customHeight="1">
      <c r="A125" s="174"/>
      <c r="B125" s="506"/>
      <c r="C125" s="507"/>
      <c r="D125" s="460"/>
      <c r="E125" s="461"/>
      <c r="F125" s="150"/>
      <c r="G125" s="458" t="str">
        <f t="shared" si="0"/>
        <v xml:space="preserve"> </v>
      </c>
      <c r="H125" s="458"/>
      <c r="I125" s="458"/>
      <c r="J125" s="458"/>
      <c r="K125" s="339" t="s">
        <v>198</v>
      </c>
      <c r="L125" s="339"/>
      <c r="M125" s="146"/>
      <c r="N125" s="146"/>
      <c r="O125" s="146"/>
      <c r="P125" s="146"/>
      <c r="S125" s="148"/>
      <c r="T125" s="147"/>
      <c r="U125" s="147"/>
      <c r="Z125" s="146"/>
      <c r="AA125" s="146"/>
    </row>
    <row r="126" spans="1:27" ht="14.25" hidden="1" customHeight="1">
      <c r="A126" s="174"/>
      <c r="B126" s="506"/>
      <c r="C126" s="507"/>
      <c r="D126" s="460"/>
      <c r="E126" s="461"/>
      <c r="F126" s="150"/>
      <c r="G126" s="458" t="str">
        <f t="shared" si="0"/>
        <v xml:space="preserve"> </v>
      </c>
      <c r="H126" s="458"/>
      <c r="I126" s="458"/>
      <c r="J126" s="458"/>
      <c r="K126" s="339" t="s">
        <v>197</v>
      </c>
      <c r="L126" s="339"/>
      <c r="M126" s="146"/>
      <c r="O126" s="146"/>
      <c r="P126" s="146"/>
      <c r="S126" s="148"/>
      <c r="T126" s="147"/>
      <c r="U126" s="147"/>
      <c r="Z126" s="146"/>
      <c r="AA126" s="146"/>
    </row>
    <row r="127" spans="1:27" ht="14.25" hidden="1" customHeight="1">
      <c r="A127" s="177">
        <v>5883</v>
      </c>
      <c r="B127" s="492" t="s">
        <v>345</v>
      </c>
      <c r="C127" s="493"/>
      <c r="D127" s="496" t="s">
        <v>43</v>
      </c>
      <c r="E127" s="497"/>
      <c r="F127" s="176"/>
      <c r="G127" s="459" t="str">
        <f t="shared" si="0"/>
        <v>CERNSTEIN Jiří</v>
      </c>
      <c r="H127" s="459"/>
      <c r="I127" s="459"/>
      <c r="J127" s="459"/>
      <c r="K127" s="346" t="s">
        <v>344</v>
      </c>
      <c r="L127" s="179"/>
      <c r="O127" s="146"/>
      <c r="P127" s="146"/>
      <c r="S127" s="148"/>
      <c r="T127" s="147"/>
      <c r="U127" s="147"/>
      <c r="Z127" s="146"/>
      <c r="AA127" s="146"/>
    </row>
    <row r="128" spans="1:27" ht="14.25" hidden="1" customHeight="1">
      <c r="A128" s="177">
        <v>5879</v>
      </c>
      <c r="B128" s="492" t="s">
        <v>343</v>
      </c>
      <c r="C128" s="493"/>
      <c r="D128" s="496" t="s">
        <v>88</v>
      </c>
      <c r="E128" s="497"/>
      <c r="F128" s="176"/>
      <c r="G128" s="459" t="str">
        <f t="shared" si="0"/>
        <v>MAŠEK  Karel</v>
      </c>
      <c r="H128" s="459"/>
      <c r="I128" s="459"/>
      <c r="J128" s="459"/>
      <c r="K128" s="346" t="s">
        <v>205</v>
      </c>
      <c r="L128" s="179"/>
      <c r="O128" s="146"/>
      <c r="P128" s="146"/>
      <c r="S128" s="148"/>
      <c r="T128" s="147"/>
      <c r="U128" s="147"/>
      <c r="Z128" s="146"/>
      <c r="AA128" s="146"/>
    </row>
    <row r="129" spans="1:27" ht="14.25" hidden="1" customHeight="1">
      <c r="A129" s="177">
        <v>10844</v>
      </c>
      <c r="B129" s="492" t="s">
        <v>342</v>
      </c>
      <c r="C129" s="493"/>
      <c r="D129" s="496" t="s">
        <v>39</v>
      </c>
      <c r="E129" s="497"/>
      <c r="F129" s="176"/>
      <c r="G129" s="459" t="str">
        <f t="shared" si="0"/>
        <v>MÍKA Zdeněk</v>
      </c>
      <c r="H129" s="459"/>
      <c r="I129" s="459"/>
      <c r="J129" s="459"/>
      <c r="K129" s="346" t="s">
        <v>204</v>
      </c>
      <c r="L129" s="179"/>
      <c r="O129" s="146"/>
      <c r="P129" s="146"/>
      <c r="S129" s="148"/>
      <c r="T129" s="147"/>
      <c r="U129" s="147"/>
      <c r="Z129" s="146"/>
      <c r="AA129" s="146"/>
    </row>
    <row r="130" spans="1:27" ht="14.25" hidden="1" customHeight="1">
      <c r="A130" s="177">
        <v>18966</v>
      </c>
      <c r="B130" s="492" t="s">
        <v>341</v>
      </c>
      <c r="C130" s="493"/>
      <c r="D130" s="496" t="s">
        <v>36</v>
      </c>
      <c r="E130" s="497"/>
      <c r="F130" s="176"/>
      <c r="G130" s="459" t="str">
        <f t="shared" si="0"/>
        <v>NOVÁK Jaroslav</v>
      </c>
      <c r="H130" s="459"/>
      <c r="I130" s="459"/>
      <c r="J130" s="459"/>
      <c r="K130" s="346" t="s">
        <v>203</v>
      </c>
      <c r="L130" s="179"/>
      <c r="O130" s="146"/>
      <c r="P130" s="146"/>
      <c r="S130" s="148"/>
      <c r="T130" s="147"/>
      <c r="U130" s="147"/>
      <c r="Z130" s="146"/>
      <c r="AA130" s="146"/>
    </row>
    <row r="131" spans="1:27" ht="14.25" hidden="1" customHeight="1">
      <c r="A131" s="177">
        <v>9477</v>
      </c>
      <c r="B131" s="492" t="s">
        <v>340</v>
      </c>
      <c r="C131" s="493"/>
      <c r="D131" s="496" t="s">
        <v>35</v>
      </c>
      <c r="E131" s="497"/>
      <c r="F131" s="176"/>
      <c r="G131" s="459" t="str">
        <f t="shared" si="0"/>
        <v>PETRÁČEK Jan</v>
      </c>
      <c r="H131" s="459"/>
      <c r="I131" s="459"/>
      <c r="J131" s="459"/>
      <c r="K131" s="346" t="s">
        <v>202</v>
      </c>
      <c r="L131" s="179"/>
      <c r="O131" s="146"/>
      <c r="P131" s="146"/>
      <c r="S131" s="148"/>
      <c r="T131" s="147"/>
      <c r="U131" s="147"/>
      <c r="Z131" s="146"/>
      <c r="AA131" s="146"/>
    </row>
    <row r="132" spans="1:27" ht="14.25" hidden="1" customHeight="1">
      <c r="A132" s="177">
        <v>5880</v>
      </c>
      <c r="B132" s="492" t="s">
        <v>339</v>
      </c>
      <c r="C132" s="493"/>
      <c r="D132" s="496" t="s">
        <v>43</v>
      </c>
      <c r="E132" s="497"/>
      <c r="F132" s="176"/>
      <c r="G132" s="459" t="str">
        <f t="shared" si="0"/>
        <v>SVOBODA Jiří</v>
      </c>
      <c r="H132" s="459"/>
      <c r="I132" s="459"/>
      <c r="J132" s="459"/>
      <c r="K132" s="346" t="s">
        <v>201</v>
      </c>
      <c r="L132" s="179"/>
      <c r="O132" s="146"/>
      <c r="P132" s="146"/>
      <c r="S132" s="148"/>
      <c r="T132" s="147"/>
      <c r="U132" s="147"/>
      <c r="Z132" s="146"/>
      <c r="AA132" s="146"/>
    </row>
    <row r="133" spans="1:27" ht="14.25" hidden="1" customHeight="1">
      <c r="A133" s="177">
        <v>9626</v>
      </c>
      <c r="B133" s="492" t="s">
        <v>338</v>
      </c>
      <c r="C133" s="493"/>
      <c r="D133" s="496" t="s">
        <v>43</v>
      </c>
      <c r="E133" s="497"/>
      <c r="F133" s="176"/>
      <c r="G133" s="459" t="str">
        <f t="shared" si="0"/>
        <v>TŘEŠŇÁK  Jiří</v>
      </c>
      <c r="H133" s="459"/>
      <c r="I133" s="459"/>
      <c r="J133" s="459"/>
      <c r="K133" s="346" t="s">
        <v>200</v>
      </c>
      <c r="L133" s="179"/>
      <c r="O133" s="146"/>
      <c r="P133" s="146"/>
      <c r="S133" s="148"/>
      <c r="T133" s="147"/>
      <c r="U133" s="147"/>
      <c r="Z133" s="146"/>
      <c r="AA133" s="146"/>
    </row>
    <row r="134" spans="1:27" ht="14.25" hidden="1" customHeight="1">
      <c r="A134" s="177">
        <v>5881</v>
      </c>
      <c r="B134" s="492" t="s">
        <v>337</v>
      </c>
      <c r="C134" s="493"/>
      <c r="D134" s="496" t="s">
        <v>84</v>
      </c>
      <c r="E134" s="497"/>
      <c r="F134" s="176"/>
      <c r="G134" s="459" t="str">
        <f t="shared" si="0"/>
        <v>ŠRAJER Václav</v>
      </c>
      <c r="H134" s="459"/>
      <c r="I134" s="459"/>
      <c r="J134" s="459"/>
      <c r="K134" s="346" t="s">
        <v>199</v>
      </c>
      <c r="L134" s="179"/>
      <c r="O134" s="146"/>
      <c r="P134" s="146"/>
      <c r="S134" s="148"/>
      <c r="T134" s="147"/>
      <c r="U134" s="147"/>
      <c r="Z134" s="146"/>
      <c r="AA134" s="146"/>
    </row>
    <row r="135" spans="1:27" ht="14.25" hidden="1" customHeight="1">
      <c r="A135" s="177">
        <v>5169</v>
      </c>
      <c r="B135" s="492" t="s">
        <v>336</v>
      </c>
      <c r="C135" s="493"/>
      <c r="D135" s="496" t="s">
        <v>43</v>
      </c>
      <c r="E135" s="497"/>
      <c r="F135" s="176"/>
      <c r="G135" s="459" t="str">
        <f t="shared" si="0"/>
        <v>NOVOTNÝ Jiří</v>
      </c>
      <c r="H135" s="459"/>
      <c r="I135" s="459"/>
      <c r="J135" s="459"/>
      <c r="K135" s="346" t="s">
        <v>198</v>
      </c>
      <c r="L135" s="179"/>
      <c r="O135" s="146"/>
      <c r="P135" s="146"/>
      <c r="S135" s="148"/>
      <c r="T135" s="147"/>
      <c r="U135" s="147"/>
      <c r="Z135" s="146"/>
      <c r="AA135" s="146"/>
    </row>
    <row r="136" spans="1:27" ht="14.25" hidden="1" customHeight="1">
      <c r="A136" s="177"/>
      <c r="B136" s="504"/>
      <c r="C136" s="505"/>
      <c r="D136" s="496"/>
      <c r="E136" s="497"/>
      <c r="F136" s="176"/>
      <c r="G136" s="459" t="str">
        <f t="shared" si="0"/>
        <v xml:space="preserve"> </v>
      </c>
      <c r="H136" s="459"/>
      <c r="I136" s="459"/>
      <c r="J136" s="459"/>
      <c r="K136" s="346" t="s">
        <v>197</v>
      </c>
      <c r="L136" s="179"/>
      <c r="O136" s="146"/>
      <c r="P136" s="146"/>
      <c r="S136" s="148"/>
      <c r="T136" s="147"/>
      <c r="U136" s="147"/>
      <c r="Z136" s="146"/>
      <c r="AA136" s="146"/>
    </row>
    <row r="137" spans="1:27" ht="14.25" hidden="1" customHeight="1">
      <c r="A137" s="174">
        <v>20738</v>
      </c>
      <c r="B137" s="494" t="s">
        <v>335</v>
      </c>
      <c r="C137" s="495"/>
      <c r="D137" s="460" t="s">
        <v>81</v>
      </c>
      <c r="E137" s="461"/>
      <c r="F137" s="150"/>
      <c r="G137" s="458" t="str">
        <f t="shared" si="0"/>
        <v>KŠÍR Petr</v>
      </c>
      <c r="H137" s="458"/>
      <c r="I137" s="458"/>
      <c r="J137" s="458"/>
      <c r="K137" s="339" t="s">
        <v>334</v>
      </c>
      <c r="L137" s="179"/>
      <c r="O137" s="146"/>
      <c r="P137" s="146"/>
      <c r="S137" s="148"/>
      <c r="T137" s="147"/>
      <c r="U137" s="147"/>
      <c r="Z137" s="146"/>
      <c r="AA137" s="146"/>
    </row>
    <row r="138" spans="1:27" ht="14.25" hidden="1" customHeight="1">
      <c r="A138" s="174">
        <v>20740</v>
      </c>
      <c r="B138" s="494" t="s">
        <v>333</v>
      </c>
      <c r="C138" s="495"/>
      <c r="D138" s="460" t="s">
        <v>78</v>
      </c>
      <c r="E138" s="461"/>
      <c r="F138" s="150"/>
      <c r="G138" s="458" t="str">
        <f t="shared" si="0"/>
        <v>KOVÁŘ Martin</v>
      </c>
      <c r="H138" s="458"/>
      <c r="I138" s="458"/>
      <c r="J138" s="458"/>
      <c r="K138" s="339" t="s">
        <v>205</v>
      </c>
      <c r="L138" s="179"/>
      <c r="O138" s="146"/>
      <c r="P138" s="146"/>
      <c r="S138" s="148"/>
      <c r="T138" s="147"/>
      <c r="U138" s="147"/>
      <c r="Z138" s="146"/>
      <c r="AA138" s="146"/>
    </row>
    <row r="139" spans="1:27" ht="14.25" hidden="1" customHeight="1">
      <c r="A139" s="174">
        <v>17966</v>
      </c>
      <c r="B139" s="494" t="s">
        <v>332</v>
      </c>
      <c r="C139" s="495"/>
      <c r="D139" s="460" t="s">
        <v>111</v>
      </c>
      <c r="E139" s="461"/>
      <c r="F139" s="150"/>
      <c r="G139" s="458" t="str">
        <f t="shared" ref="G139:G170" si="1">CONCATENATE(B139," ",D139)</f>
        <v>SMÉKAL Tomáš</v>
      </c>
      <c r="H139" s="458"/>
      <c r="I139" s="458"/>
      <c r="J139" s="458"/>
      <c r="K139" s="339" t="s">
        <v>204</v>
      </c>
      <c r="L139" s="179"/>
      <c r="O139" s="146"/>
      <c r="P139" s="146"/>
      <c r="S139" s="148"/>
      <c r="T139" s="147"/>
      <c r="U139" s="147"/>
      <c r="Z139" s="146"/>
      <c r="AA139" s="146"/>
    </row>
    <row r="140" spans="1:27" ht="14.25" hidden="1" customHeight="1">
      <c r="A140" s="174">
        <v>24518</v>
      </c>
      <c r="B140" s="494" t="s">
        <v>331</v>
      </c>
      <c r="C140" s="495"/>
      <c r="D140" s="460" t="s">
        <v>330</v>
      </c>
      <c r="E140" s="461"/>
      <c r="F140" s="150"/>
      <c r="G140" s="458" t="str">
        <f t="shared" si="1"/>
        <v>JIRSA Lukáš</v>
      </c>
      <c r="H140" s="458"/>
      <c r="I140" s="458"/>
      <c r="J140" s="458"/>
      <c r="K140" s="339" t="s">
        <v>203</v>
      </c>
      <c r="L140" s="179"/>
      <c r="O140" s="146"/>
      <c r="P140" s="146"/>
      <c r="S140" s="148"/>
      <c r="T140" s="147"/>
      <c r="U140" s="147"/>
      <c r="Z140" s="146"/>
      <c r="AA140" s="146"/>
    </row>
    <row r="141" spans="1:27" ht="14.25" hidden="1" customHeight="1">
      <c r="A141" s="174">
        <v>1070</v>
      </c>
      <c r="B141" s="494" t="s">
        <v>329</v>
      </c>
      <c r="C141" s="495"/>
      <c r="D141" s="460" t="s">
        <v>23</v>
      </c>
      <c r="E141" s="461"/>
      <c r="F141" s="150"/>
      <c r="G141" s="458" t="str">
        <f t="shared" si="1"/>
        <v>KLUGANOST Vít</v>
      </c>
      <c r="H141" s="458"/>
      <c r="I141" s="458"/>
      <c r="J141" s="458"/>
      <c r="K141" s="339" t="s">
        <v>202</v>
      </c>
      <c r="L141" s="179"/>
      <c r="O141" s="146"/>
      <c r="P141" s="146"/>
      <c r="S141" s="148"/>
      <c r="T141" s="147"/>
      <c r="U141" s="147"/>
      <c r="Z141" s="146"/>
      <c r="AA141" s="146"/>
    </row>
    <row r="142" spans="1:27" ht="14.25" hidden="1" customHeight="1">
      <c r="A142" s="174">
        <v>18159</v>
      </c>
      <c r="B142" s="494" t="s">
        <v>328</v>
      </c>
      <c r="C142" s="495"/>
      <c r="D142" s="460" t="s">
        <v>78</v>
      </c>
      <c r="E142" s="461"/>
      <c r="F142" s="150"/>
      <c r="G142" s="458" t="str">
        <f t="shared" si="1"/>
        <v>JELÍNEK Martin</v>
      </c>
      <c r="H142" s="458"/>
      <c r="I142" s="458"/>
      <c r="J142" s="458"/>
      <c r="K142" s="339" t="s">
        <v>201</v>
      </c>
      <c r="L142" s="179"/>
      <c r="O142" s="146"/>
      <c r="P142" s="146"/>
      <c r="S142" s="148"/>
      <c r="T142" s="147"/>
      <c r="U142" s="147"/>
      <c r="Z142" s="146"/>
      <c r="AA142" s="146"/>
    </row>
    <row r="143" spans="1:27" ht="14.25" hidden="1" customHeight="1">
      <c r="A143" s="174">
        <v>21157</v>
      </c>
      <c r="B143" s="494" t="s">
        <v>327</v>
      </c>
      <c r="C143" s="495"/>
      <c r="D143" s="460" t="s">
        <v>35</v>
      </c>
      <c r="E143" s="461"/>
      <c r="F143" s="150"/>
      <c r="G143" s="458" t="str">
        <f t="shared" si="1"/>
        <v>LUKÁŠ Jan</v>
      </c>
      <c r="H143" s="458"/>
      <c r="I143" s="458"/>
      <c r="J143" s="458"/>
      <c r="K143" s="339" t="s">
        <v>200</v>
      </c>
      <c r="L143" s="179"/>
      <c r="O143" s="146"/>
      <c r="P143" s="146"/>
      <c r="S143" s="148"/>
      <c r="T143" s="147"/>
      <c r="U143" s="147"/>
      <c r="Z143" s="146"/>
      <c r="AA143" s="146"/>
    </row>
    <row r="144" spans="1:27" hidden="1">
      <c r="A144" s="174">
        <v>20739</v>
      </c>
      <c r="B144" s="494" t="s">
        <v>326</v>
      </c>
      <c r="C144" s="495"/>
      <c r="D144" s="460" t="s">
        <v>134</v>
      </c>
      <c r="E144" s="461"/>
      <c r="F144" s="150"/>
      <c r="G144" s="458" t="str">
        <f t="shared" si="1"/>
        <v>MAŇOUR Ondřej</v>
      </c>
      <c r="H144" s="458"/>
      <c r="I144" s="458"/>
      <c r="J144" s="458"/>
      <c r="K144" s="339" t="s">
        <v>199</v>
      </c>
      <c r="O144" s="146"/>
      <c r="P144" s="146"/>
      <c r="S144" s="148"/>
      <c r="T144" s="147"/>
      <c r="U144" s="147"/>
      <c r="Z144" s="146"/>
      <c r="AA144" s="146"/>
    </row>
    <row r="145" spans="1:27" hidden="1">
      <c r="A145" s="174">
        <v>25350</v>
      </c>
      <c r="B145" s="494" t="s">
        <v>326</v>
      </c>
      <c r="C145" s="495"/>
      <c r="D145" s="510" t="s">
        <v>139</v>
      </c>
      <c r="E145" s="461"/>
      <c r="F145" s="150"/>
      <c r="G145" s="458" t="str">
        <f t="shared" si="1"/>
        <v>MAŇOUR Kryštof</v>
      </c>
      <c r="H145" s="458"/>
      <c r="I145" s="458"/>
      <c r="J145" s="458"/>
      <c r="K145" s="339" t="s">
        <v>198</v>
      </c>
      <c r="O145" s="146"/>
      <c r="P145" s="146"/>
      <c r="S145" s="148"/>
      <c r="T145" s="147"/>
      <c r="U145" s="147"/>
      <c r="Z145" s="146"/>
      <c r="AA145" s="146"/>
    </row>
    <row r="146" spans="1:27" hidden="1">
      <c r="A146" s="174">
        <v>23177</v>
      </c>
      <c r="B146" s="494" t="s">
        <v>325</v>
      </c>
      <c r="C146" s="495"/>
      <c r="D146" s="510" t="s">
        <v>242</v>
      </c>
      <c r="E146" s="598"/>
      <c r="F146" s="150"/>
      <c r="G146" s="458" t="str">
        <f t="shared" si="1"/>
        <v>KAŠPAR Josef</v>
      </c>
      <c r="H146" s="458"/>
      <c r="I146" s="458"/>
      <c r="J146" s="458"/>
      <c r="K146" s="339" t="s">
        <v>197</v>
      </c>
      <c r="O146" s="146"/>
      <c r="P146" s="146"/>
      <c r="S146" s="148"/>
      <c r="T146" s="147"/>
      <c r="U146" s="147"/>
      <c r="Z146" s="146"/>
      <c r="AA146" s="146"/>
    </row>
    <row r="147" spans="1:27" hidden="1">
      <c r="A147" s="177">
        <v>24713</v>
      </c>
      <c r="B147" s="492" t="s">
        <v>324</v>
      </c>
      <c r="C147" s="493"/>
      <c r="D147" s="496" t="s">
        <v>323</v>
      </c>
      <c r="E147" s="497"/>
      <c r="F147" s="176"/>
      <c r="G147" s="459" t="str">
        <f t="shared" si="1"/>
        <v>BANDASOVÁ Ivana</v>
      </c>
      <c r="H147" s="459"/>
      <c r="I147" s="459"/>
      <c r="J147" s="459"/>
      <c r="K147" s="346" t="s">
        <v>322</v>
      </c>
      <c r="O147" s="146"/>
      <c r="P147" s="146"/>
      <c r="S147" s="148"/>
      <c r="T147" s="147"/>
      <c r="U147" s="147"/>
      <c r="Z147" s="146"/>
      <c r="AA147" s="146"/>
    </row>
    <row r="148" spans="1:27" hidden="1">
      <c r="A148" s="177">
        <v>18910</v>
      </c>
      <c r="B148" s="492" t="s">
        <v>321</v>
      </c>
      <c r="C148" s="493"/>
      <c r="D148" s="496" t="s">
        <v>320</v>
      </c>
      <c r="E148" s="497"/>
      <c r="F148" s="176"/>
      <c r="G148" s="459" t="str">
        <f t="shared" si="1"/>
        <v>DYMÁČKOVÁ Markéta</v>
      </c>
      <c r="H148" s="459"/>
      <c r="I148" s="459"/>
      <c r="J148" s="459"/>
      <c r="K148" s="346" t="s">
        <v>205</v>
      </c>
      <c r="O148" s="146"/>
      <c r="P148" s="146"/>
      <c r="S148" s="148"/>
      <c r="T148" s="147"/>
      <c r="U148" s="147"/>
      <c r="Z148" s="146"/>
      <c r="AA148" s="146"/>
    </row>
    <row r="149" spans="1:27" hidden="1">
      <c r="A149" s="177">
        <v>10264</v>
      </c>
      <c r="B149" s="492" t="s">
        <v>319</v>
      </c>
      <c r="C149" s="493"/>
      <c r="D149" s="496" t="s">
        <v>35</v>
      </c>
      <c r="E149" s="497"/>
      <c r="F149" s="176"/>
      <c r="G149" s="459" t="str">
        <f t="shared" si="1"/>
        <v>KRATOCHVIL Jan</v>
      </c>
      <c r="H149" s="459"/>
      <c r="I149" s="459"/>
      <c r="J149" s="459"/>
      <c r="K149" s="346" t="s">
        <v>204</v>
      </c>
      <c r="O149" s="146"/>
      <c r="P149" s="146"/>
      <c r="S149" s="148"/>
      <c r="T149" s="147"/>
      <c r="U149" s="147"/>
      <c r="Z149" s="146"/>
      <c r="AA149" s="146"/>
    </row>
    <row r="150" spans="1:27" hidden="1">
      <c r="A150" s="177">
        <v>21451</v>
      </c>
      <c r="B150" s="492" t="s">
        <v>318</v>
      </c>
      <c r="C150" s="493"/>
      <c r="D150" s="496" t="s">
        <v>81</v>
      </c>
      <c r="E150" s="497"/>
      <c r="F150" s="176"/>
      <c r="G150" s="459" t="str">
        <f t="shared" si="1"/>
        <v>JANATA Petr</v>
      </c>
      <c r="H150" s="459"/>
      <c r="I150" s="459"/>
      <c r="J150" s="459"/>
      <c r="K150" s="346" t="s">
        <v>203</v>
      </c>
      <c r="O150" s="146"/>
      <c r="P150" s="146"/>
      <c r="S150" s="148"/>
      <c r="T150" s="147"/>
      <c r="U150" s="147"/>
      <c r="Z150" s="146"/>
      <c r="AA150" s="146"/>
    </row>
    <row r="151" spans="1:27" hidden="1">
      <c r="A151" s="177">
        <v>12386</v>
      </c>
      <c r="B151" s="492" t="s">
        <v>317</v>
      </c>
      <c r="C151" s="493"/>
      <c r="D151" s="496" t="s">
        <v>111</v>
      </c>
      <c r="E151" s="497"/>
      <c r="F151" s="176"/>
      <c r="G151" s="459" t="str">
        <f t="shared" si="1"/>
        <v>JÍCHA Tomáš</v>
      </c>
      <c r="H151" s="459"/>
      <c r="I151" s="459"/>
      <c r="J151" s="459"/>
      <c r="K151" s="346" t="s">
        <v>202</v>
      </c>
      <c r="O151" s="146"/>
      <c r="P151" s="146"/>
      <c r="S151" s="148"/>
      <c r="T151" s="147"/>
      <c r="U151" s="147"/>
      <c r="Z151" s="146"/>
      <c r="AA151" s="146"/>
    </row>
    <row r="152" spans="1:27" hidden="1">
      <c r="A152" s="177">
        <v>24714</v>
      </c>
      <c r="B152" s="492" t="s">
        <v>316</v>
      </c>
      <c r="C152" s="493"/>
      <c r="D152" s="496" t="s">
        <v>315</v>
      </c>
      <c r="E152" s="497"/>
      <c r="F152" s="176"/>
      <c r="G152" s="459" t="str">
        <f t="shared" si="1"/>
        <v>JIRÁSKOVÁ Gabriela</v>
      </c>
      <c r="H152" s="459"/>
      <c r="I152" s="459"/>
      <c r="J152" s="459"/>
      <c r="K152" s="346" t="s">
        <v>201</v>
      </c>
      <c r="O152" s="146"/>
      <c r="P152" s="146"/>
      <c r="S152" s="148"/>
      <c r="T152" s="147"/>
      <c r="U152" s="147"/>
      <c r="Z152" s="146"/>
      <c r="AA152" s="146"/>
    </row>
    <row r="153" spans="1:27" hidden="1">
      <c r="A153" s="177">
        <v>2590</v>
      </c>
      <c r="B153" s="492" t="s">
        <v>314</v>
      </c>
      <c r="C153" s="493"/>
      <c r="D153" s="496" t="s">
        <v>81</v>
      </c>
      <c r="E153" s="497"/>
      <c r="F153" s="176"/>
      <c r="G153" s="459" t="str">
        <f t="shared" si="1"/>
        <v>KAPAL  Petr</v>
      </c>
      <c r="H153" s="459"/>
      <c r="I153" s="459"/>
      <c r="J153" s="459"/>
      <c r="K153" s="346" t="s">
        <v>200</v>
      </c>
      <c r="O153" s="146"/>
      <c r="P153" s="146"/>
      <c r="S153" s="148"/>
      <c r="T153" s="147"/>
      <c r="U153" s="147"/>
      <c r="Z153" s="146"/>
      <c r="AA153" s="146"/>
    </row>
    <row r="154" spans="1:27" hidden="1">
      <c r="A154" s="177">
        <v>25607</v>
      </c>
      <c r="B154" s="492" t="s">
        <v>313</v>
      </c>
      <c r="C154" s="493"/>
      <c r="D154" s="496" t="s">
        <v>312</v>
      </c>
      <c r="E154" s="497"/>
      <c r="F154" s="176"/>
      <c r="G154" s="459" t="str">
        <f t="shared" si="1"/>
        <v>KAPROVÁ Ludmila</v>
      </c>
      <c r="H154" s="459"/>
      <c r="I154" s="459"/>
      <c r="J154" s="459"/>
      <c r="K154" s="346" t="s">
        <v>199</v>
      </c>
      <c r="O154" s="146"/>
      <c r="P154" s="146"/>
      <c r="S154" s="148"/>
      <c r="T154" s="147"/>
      <c r="U154" s="147"/>
      <c r="Z154" s="146"/>
      <c r="AA154" s="146"/>
    </row>
    <row r="155" spans="1:27" hidden="1">
      <c r="A155" s="177">
        <v>13398</v>
      </c>
      <c r="B155" s="492" t="s">
        <v>223</v>
      </c>
      <c r="C155" s="493"/>
      <c r="D155" s="496" t="s">
        <v>255</v>
      </c>
      <c r="E155" s="497"/>
      <c r="F155" s="176"/>
      <c r="G155" s="459" t="str">
        <f t="shared" si="1"/>
        <v>MUSIL Ladislav</v>
      </c>
      <c r="H155" s="459"/>
      <c r="I155" s="459"/>
      <c r="J155" s="459"/>
      <c r="K155" s="346" t="s">
        <v>198</v>
      </c>
      <c r="O155" s="146"/>
      <c r="P155" s="146"/>
      <c r="S155" s="148"/>
      <c r="T155" s="147"/>
      <c r="U155" s="147"/>
      <c r="Z155" s="146"/>
      <c r="AA155" s="146"/>
    </row>
    <row r="156" spans="1:27" hidden="1">
      <c r="A156" s="177">
        <v>20059</v>
      </c>
      <c r="B156" s="492" t="s">
        <v>311</v>
      </c>
      <c r="C156" s="493"/>
      <c r="D156" s="496" t="s">
        <v>310</v>
      </c>
      <c r="E156" s="497"/>
      <c r="F156" s="176"/>
      <c r="G156" s="459" t="str">
        <f t="shared" si="1"/>
        <v>SOMOLÍKOVÁ  Emílie</v>
      </c>
      <c r="H156" s="459"/>
      <c r="I156" s="459"/>
      <c r="J156" s="459"/>
      <c r="K156" s="346" t="s">
        <v>197</v>
      </c>
      <c r="O156" s="146"/>
      <c r="P156" s="146"/>
      <c r="S156" s="148"/>
      <c r="T156" s="147"/>
      <c r="U156" s="147"/>
      <c r="Z156" s="146"/>
      <c r="AA156" s="146"/>
    </row>
    <row r="157" spans="1:27" hidden="1">
      <c r="A157" s="177">
        <v>21028</v>
      </c>
      <c r="B157" s="492" t="s">
        <v>309</v>
      </c>
      <c r="C157" s="493"/>
      <c r="D157" s="496" t="s">
        <v>308</v>
      </c>
      <c r="E157" s="497"/>
      <c r="F157" s="176"/>
      <c r="G157" s="459" t="str">
        <f t="shared" si="1"/>
        <v>ŠŤOVÍČEK  Pavel</v>
      </c>
      <c r="H157" s="459"/>
      <c r="I157" s="459"/>
      <c r="J157" s="459"/>
      <c r="K157" s="346" t="s">
        <v>196</v>
      </c>
      <c r="O157" s="146"/>
      <c r="P157" s="146"/>
      <c r="S157" s="148"/>
      <c r="T157" s="147"/>
      <c r="U157" s="147"/>
      <c r="Z157" s="146"/>
      <c r="AA157" s="146"/>
    </row>
    <row r="158" spans="1:27" hidden="1">
      <c r="A158" s="177">
        <v>24715</v>
      </c>
      <c r="B158" s="492" t="s">
        <v>307</v>
      </c>
      <c r="C158" s="493"/>
      <c r="D158" s="496" t="s">
        <v>306</v>
      </c>
      <c r="E158" s="497"/>
      <c r="F158" s="176"/>
      <c r="G158" s="459" t="str">
        <f t="shared" si="1"/>
        <v>VÁCLAVKOVÁ Eva</v>
      </c>
      <c r="H158" s="459"/>
      <c r="I158" s="459"/>
      <c r="J158" s="459"/>
      <c r="K158" s="346" t="s">
        <v>195</v>
      </c>
      <c r="O158" s="146"/>
      <c r="P158" s="146"/>
      <c r="S158" s="148"/>
      <c r="T158" s="147"/>
      <c r="U158" s="147"/>
      <c r="Z158" s="146"/>
      <c r="AA158" s="146"/>
    </row>
    <row r="159" spans="1:27" hidden="1">
      <c r="A159" s="177">
        <v>10974</v>
      </c>
      <c r="B159" s="492" t="s">
        <v>305</v>
      </c>
      <c r="C159" s="493"/>
      <c r="D159" s="496" t="s">
        <v>304</v>
      </c>
      <c r="E159" s="497"/>
      <c r="F159" s="176"/>
      <c r="G159" s="459" t="str">
        <f t="shared" si="1"/>
        <v>ZACHAŘ Čeněk</v>
      </c>
      <c r="H159" s="459"/>
      <c r="I159" s="459"/>
      <c r="J159" s="459"/>
      <c r="K159" s="346" t="s">
        <v>194</v>
      </c>
      <c r="O159" s="146"/>
      <c r="P159" s="146"/>
      <c r="S159" s="148"/>
      <c r="T159" s="147"/>
      <c r="U159" s="147"/>
      <c r="Z159" s="146"/>
      <c r="AA159" s="146"/>
    </row>
    <row r="160" spans="1:27" hidden="1">
      <c r="A160" s="174">
        <v>10912</v>
      </c>
      <c r="B160" s="494" t="s">
        <v>303</v>
      </c>
      <c r="C160" s="495"/>
      <c r="D160" s="510" t="s">
        <v>36</v>
      </c>
      <c r="E160" s="461"/>
      <c r="F160" s="150"/>
      <c r="G160" s="458" t="str">
        <f t="shared" si="1"/>
        <v>ŠMEJKAL  Jaroslav</v>
      </c>
      <c r="H160" s="458"/>
      <c r="I160" s="458"/>
      <c r="J160" s="458"/>
      <c r="K160" s="339" t="s">
        <v>302</v>
      </c>
      <c r="O160" s="146"/>
      <c r="P160" s="146"/>
      <c r="S160" s="148"/>
      <c r="T160" s="147"/>
      <c r="U160" s="147"/>
      <c r="Z160" s="146"/>
      <c r="AA160" s="146"/>
    </row>
    <row r="161" spans="1:27" hidden="1">
      <c r="A161" s="174">
        <v>25485</v>
      </c>
      <c r="B161" s="494" t="s">
        <v>301</v>
      </c>
      <c r="C161" s="495"/>
      <c r="D161" s="510" t="s">
        <v>35</v>
      </c>
      <c r="E161" s="461"/>
      <c r="F161" s="150"/>
      <c r="G161" s="458" t="str">
        <f t="shared" si="1"/>
        <v>NECKÁŘ Jan</v>
      </c>
      <c r="H161" s="458"/>
      <c r="I161" s="458"/>
      <c r="J161" s="458"/>
      <c r="K161" s="339" t="s">
        <v>205</v>
      </c>
      <c r="O161" s="146"/>
      <c r="P161" s="146"/>
      <c r="S161" s="148"/>
      <c r="T161" s="147"/>
      <c r="U161" s="147"/>
      <c r="Z161" s="146"/>
      <c r="AA161" s="146"/>
    </row>
    <row r="162" spans="1:27" hidden="1">
      <c r="A162" s="174">
        <v>19667</v>
      </c>
      <c r="B162" s="494" t="s">
        <v>300</v>
      </c>
      <c r="C162" s="495"/>
      <c r="D162" s="510" t="s">
        <v>141</v>
      </c>
      <c r="E162" s="461"/>
      <c r="F162" s="150"/>
      <c r="G162" s="458" t="str">
        <f t="shared" si="1"/>
        <v>VYKOUKOVÁ Jitka</v>
      </c>
      <c r="H162" s="458"/>
      <c r="I162" s="458"/>
      <c r="J162" s="458"/>
      <c r="K162" s="339" t="s">
        <v>204</v>
      </c>
      <c r="O162" s="146"/>
      <c r="P162" s="146"/>
      <c r="S162" s="148"/>
      <c r="T162" s="147"/>
      <c r="U162" s="147"/>
      <c r="Z162" s="146"/>
      <c r="AA162" s="146"/>
    </row>
    <row r="163" spans="1:27" hidden="1">
      <c r="A163" s="174">
        <v>14557</v>
      </c>
      <c r="B163" s="494" t="s">
        <v>299</v>
      </c>
      <c r="C163" s="495"/>
      <c r="D163" s="510" t="s">
        <v>43</v>
      </c>
      <c r="E163" s="461"/>
      <c r="F163" s="150"/>
      <c r="G163" s="458" t="str">
        <f t="shared" si="1"/>
        <v>PETER Jiří</v>
      </c>
      <c r="H163" s="458"/>
      <c r="I163" s="458"/>
      <c r="J163" s="458"/>
      <c r="K163" s="339" t="s">
        <v>203</v>
      </c>
      <c r="O163" s="146"/>
      <c r="P163" s="146"/>
      <c r="S163" s="148"/>
      <c r="T163" s="147"/>
      <c r="U163" s="147"/>
      <c r="Z163" s="146"/>
      <c r="AA163" s="146"/>
    </row>
    <row r="164" spans="1:27" hidden="1">
      <c r="A164" s="174">
        <v>21413</v>
      </c>
      <c r="B164" s="494" t="s">
        <v>298</v>
      </c>
      <c r="C164" s="495"/>
      <c r="D164" s="510" t="s">
        <v>43</v>
      </c>
      <c r="E164" s="461"/>
      <c r="F164" s="150"/>
      <c r="G164" s="458" t="str">
        <f t="shared" si="1"/>
        <v>HAKEN Jiří</v>
      </c>
      <c r="H164" s="458"/>
      <c r="I164" s="458"/>
      <c r="J164" s="458"/>
      <c r="K164" s="339" t="s">
        <v>202</v>
      </c>
      <c r="O164" s="146"/>
      <c r="P164" s="146"/>
      <c r="S164" s="148"/>
      <c r="T164" s="147"/>
      <c r="U164" s="147"/>
      <c r="Z164" s="146"/>
      <c r="AA164" s="146"/>
    </row>
    <row r="165" spans="1:27" hidden="1">
      <c r="A165" s="174">
        <v>1087</v>
      </c>
      <c r="B165" s="494" t="s">
        <v>297</v>
      </c>
      <c r="C165" s="495"/>
      <c r="D165" s="510" t="s">
        <v>296</v>
      </c>
      <c r="E165" s="461"/>
      <c r="F165" s="150"/>
      <c r="G165" s="458" t="str">
        <f t="shared" si="1"/>
        <v>PYTLÍKOVÁ Květa</v>
      </c>
      <c r="H165" s="458"/>
      <c r="I165" s="458"/>
      <c r="J165" s="458"/>
      <c r="K165" s="339" t="s">
        <v>201</v>
      </c>
      <c r="O165" s="146"/>
      <c r="P165" s="146"/>
      <c r="S165" s="148"/>
      <c r="T165" s="147"/>
      <c r="U165" s="147"/>
      <c r="Z165" s="146"/>
      <c r="AA165" s="146"/>
    </row>
    <row r="166" spans="1:27" hidden="1">
      <c r="A166" s="174">
        <v>1305</v>
      </c>
      <c r="B166" s="494" t="s">
        <v>295</v>
      </c>
      <c r="C166" s="495"/>
      <c r="D166" s="510" t="s">
        <v>24</v>
      </c>
      <c r="E166" s="461"/>
      <c r="F166" s="150"/>
      <c r="G166" s="458" t="str">
        <f t="shared" si="1"/>
        <v>MANSFELDOVÁ Jiřina</v>
      </c>
      <c r="H166" s="458"/>
      <c r="I166" s="458"/>
      <c r="J166" s="458"/>
      <c r="K166" s="339" t="s">
        <v>200</v>
      </c>
      <c r="O166" s="146"/>
      <c r="P166" s="146"/>
      <c r="S166" s="148"/>
      <c r="T166" s="147"/>
      <c r="U166" s="147"/>
      <c r="Z166" s="146"/>
      <c r="AA166" s="146"/>
    </row>
    <row r="167" spans="1:27" hidden="1">
      <c r="A167" s="174">
        <v>14349</v>
      </c>
      <c r="B167" s="508" t="s">
        <v>294</v>
      </c>
      <c r="C167" s="509"/>
      <c r="D167" s="594" t="s">
        <v>141</v>
      </c>
      <c r="E167" s="595"/>
      <c r="F167" s="150"/>
      <c r="G167" s="458" t="str">
        <f t="shared" si="1"/>
        <v>RUNTSCHOVÁ Jitka</v>
      </c>
      <c r="H167" s="458"/>
      <c r="I167" s="458"/>
      <c r="J167" s="458"/>
      <c r="K167" s="339" t="s">
        <v>199</v>
      </c>
      <c r="O167" s="146"/>
      <c r="P167" s="146"/>
      <c r="S167" s="148"/>
      <c r="T167" s="147"/>
      <c r="U167" s="147"/>
      <c r="Z167" s="146"/>
      <c r="AA167" s="146"/>
    </row>
    <row r="168" spans="1:27" hidden="1">
      <c r="A168" s="174">
        <v>15944</v>
      </c>
      <c r="B168" s="494" t="s">
        <v>293</v>
      </c>
      <c r="C168" s="495"/>
      <c r="D168" s="510" t="s">
        <v>121</v>
      </c>
      <c r="E168" s="461"/>
      <c r="F168" s="150"/>
      <c r="G168" s="458" t="str">
        <f t="shared" si="1"/>
        <v>PYTLÍK Jakub</v>
      </c>
      <c r="H168" s="458"/>
      <c r="I168" s="458"/>
      <c r="J168" s="458"/>
      <c r="K168" s="339" t="s">
        <v>198</v>
      </c>
      <c r="O168" s="146"/>
      <c r="P168" s="146"/>
      <c r="S168" s="148"/>
      <c r="T168" s="147"/>
      <c r="U168" s="147"/>
      <c r="Z168" s="146"/>
      <c r="AA168" s="146"/>
    </row>
    <row r="169" spans="1:27" hidden="1">
      <c r="A169" s="174"/>
      <c r="B169" s="494"/>
      <c r="C169" s="495"/>
      <c r="D169" s="460"/>
      <c r="E169" s="461"/>
      <c r="F169" s="150"/>
      <c r="G169" s="458" t="str">
        <f t="shared" si="1"/>
        <v xml:space="preserve"> </v>
      </c>
      <c r="H169" s="458"/>
      <c r="I169" s="458"/>
      <c r="J169" s="458"/>
      <c r="K169" s="339" t="s">
        <v>197</v>
      </c>
      <c r="O169" s="146"/>
      <c r="P169" s="146"/>
      <c r="S169" s="148"/>
      <c r="T169" s="147"/>
      <c r="U169" s="147"/>
      <c r="Z169" s="146"/>
      <c r="AA169" s="146"/>
    </row>
    <row r="170" spans="1:27" hidden="1">
      <c r="A170" s="177">
        <v>19845</v>
      </c>
      <c r="B170" s="492" t="s">
        <v>292</v>
      </c>
      <c r="C170" s="493"/>
      <c r="D170" s="496" t="s">
        <v>291</v>
      </c>
      <c r="E170" s="497"/>
      <c r="F170" s="176"/>
      <c r="G170" s="459" t="str">
        <f t="shared" si="1"/>
        <v>VÁVRA Ivo</v>
      </c>
      <c r="H170" s="459"/>
      <c r="I170" s="459"/>
      <c r="J170" s="459"/>
      <c r="K170" s="346" t="s">
        <v>290</v>
      </c>
      <c r="O170" s="146"/>
      <c r="P170" s="146"/>
      <c r="S170" s="148"/>
      <c r="T170" s="147"/>
      <c r="U170" s="147"/>
      <c r="Z170" s="146"/>
      <c r="AA170" s="146"/>
    </row>
    <row r="171" spans="1:27" hidden="1">
      <c r="A171" s="177">
        <v>823</v>
      </c>
      <c r="B171" s="492" t="s">
        <v>289</v>
      </c>
      <c r="C171" s="493"/>
      <c r="D171" s="496" t="s">
        <v>259</v>
      </c>
      <c r="E171" s="497"/>
      <c r="F171" s="176"/>
      <c r="G171" s="459" t="str">
        <f t="shared" ref="G171:G202" si="2">CONCATENATE(B171," ",D171)</f>
        <v>MYŠIČKOVÁ Jana</v>
      </c>
      <c r="H171" s="459"/>
      <c r="I171" s="459"/>
      <c r="J171" s="459"/>
      <c r="K171" s="346" t="s">
        <v>205</v>
      </c>
      <c r="O171" s="146"/>
      <c r="P171" s="146"/>
      <c r="S171" s="148"/>
      <c r="T171" s="147"/>
      <c r="U171" s="147"/>
      <c r="Z171" s="146"/>
      <c r="AA171" s="146"/>
    </row>
    <row r="172" spans="1:27" hidden="1">
      <c r="A172" s="177">
        <v>9966</v>
      </c>
      <c r="B172" s="492" t="s">
        <v>288</v>
      </c>
      <c r="C172" s="493"/>
      <c r="D172" s="496" t="s">
        <v>36</v>
      </c>
      <c r="E172" s="497"/>
      <c r="F172" s="176"/>
      <c r="G172" s="459" t="str">
        <f t="shared" si="2"/>
        <v>BĚLOHLÁVEK Jaroslav</v>
      </c>
      <c r="H172" s="459"/>
      <c r="I172" s="459"/>
      <c r="J172" s="459"/>
      <c r="K172" s="346" t="s">
        <v>204</v>
      </c>
      <c r="O172" s="146"/>
      <c r="P172" s="146"/>
      <c r="S172" s="148"/>
      <c r="T172" s="147"/>
      <c r="U172" s="147"/>
      <c r="Z172" s="146"/>
      <c r="AA172" s="146"/>
    </row>
    <row r="173" spans="1:27" hidden="1">
      <c r="A173" s="177">
        <v>1372</v>
      </c>
      <c r="B173" s="492" t="s">
        <v>287</v>
      </c>
      <c r="C173" s="493"/>
      <c r="D173" s="496" t="s">
        <v>43</v>
      </c>
      <c r="E173" s="497"/>
      <c r="F173" s="176"/>
      <c r="G173" s="459" t="str">
        <f t="shared" si="2"/>
        <v>VILÍMOVSKÝ Jiří</v>
      </c>
      <c r="H173" s="459"/>
      <c r="I173" s="459"/>
      <c r="J173" s="459"/>
      <c r="K173" s="346" t="s">
        <v>203</v>
      </c>
      <c r="O173" s="146"/>
      <c r="P173" s="146"/>
      <c r="S173" s="148"/>
      <c r="T173" s="147"/>
      <c r="U173" s="147"/>
      <c r="Z173" s="146"/>
      <c r="AA173" s="146"/>
    </row>
    <row r="174" spans="1:27" hidden="1">
      <c r="A174" s="177">
        <v>1366</v>
      </c>
      <c r="B174" s="492" t="s">
        <v>273</v>
      </c>
      <c r="C174" s="493"/>
      <c r="D174" s="496" t="s">
        <v>229</v>
      </c>
      <c r="E174" s="497"/>
      <c r="F174" s="176"/>
      <c r="G174" s="459" t="str">
        <f t="shared" si="2"/>
        <v>STRNAD Vladimír</v>
      </c>
      <c r="H174" s="459"/>
      <c r="I174" s="459"/>
      <c r="J174" s="459"/>
      <c r="K174" s="346" t="s">
        <v>202</v>
      </c>
      <c r="O174" s="146"/>
      <c r="P174" s="146"/>
      <c r="S174" s="148"/>
      <c r="T174" s="147"/>
      <c r="U174" s="147"/>
      <c r="Z174" s="146"/>
      <c r="AA174" s="146"/>
    </row>
    <row r="175" spans="1:27" hidden="1">
      <c r="A175" s="177">
        <v>834</v>
      </c>
      <c r="B175" s="492" t="s">
        <v>286</v>
      </c>
      <c r="C175" s="493"/>
      <c r="D175" s="496" t="s">
        <v>285</v>
      </c>
      <c r="E175" s="497"/>
      <c r="F175" s="176"/>
      <c r="G175" s="459" t="str">
        <f t="shared" si="2"/>
        <v>ŠPIČKOVÁ  Johana</v>
      </c>
      <c r="H175" s="459"/>
      <c r="I175" s="459"/>
      <c r="J175" s="459"/>
      <c r="K175" s="346" t="s">
        <v>201</v>
      </c>
      <c r="O175" s="146"/>
      <c r="P175" s="146"/>
      <c r="S175" s="148"/>
      <c r="T175" s="147"/>
      <c r="U175" s="147"/>
      <c r="Z175" s="146"/>
      <c r="AA175" s="146"/>
    </row>
    <row r="176" spans="1:27" hidden="1">
      <c r="A176" s="177">
        <v>13850</v>
      </c>
      <c r="B176" s="492" t="s">
        <v>284</v>
      </c>
      <c r="C176" s="493"/>
      <c r="D176" s="496" t="s">
        <v>88</v>
      </c>
      <c r="E176" s="497"/>
      <c r="F176" s="176"/>
      <c r="G176" s="459" t="str">
        <f t="shared" si="2"/>
        <v>WOLF Karel</v>
      </c>
      <c r="H176" s="459"/>
      <c r="I176" s="459"/>
      <c r="J176" s="459"/>
      <c r="K176" s="346" t="s">
        <v>200</v>
      </c>
      <c r="O176" s="146"/>
      <c r="P176" s="146"/>
      <c r="S176" s="148"/>
      <c r="T176" s="147"/>
      <c r="U176" s="147"/>
      <c r="Z176" s="146"/>
      <c r="AA176" s="146"/>
    </row>
    <row r="177" spans="1:27" hidden="1">
      <c r="A177" s="177">
        <v>21853</v>
      </c>
      <c r="B177" s="492" t="s">
        <v>283</v>
      </c>
      <c r="C177" s="493"/>
      <c r="D177" s="496" t="s">
        <v>88</v>
      </c>
      <c r="E177" s="497"/>
      <c r="F177" s="176"/>
      <c r="G177" s="459" t="str">
        <f t="shared" si="2"/>
        <v>SVITAVSKÝ Karel</v>
      </c>
      <c r="H177" s="459"/>
      <c r="I177" s="459"/>
      <c r="J177" s="459"/>
      <c r="K177" s="346" t="s">
        <v>199</v>
      </c>
      <c r="O177" s="146"/>
      <c r="P177" s="146"/>
      <c r="S177" s="148"/>
      <c r="T177" s="147"/>
      <c r="U177" s="147"/>
      <c r="Z177" s="146"/>
      <c r="AA177" s="146"/>
    </row>
    <row r="178" spans="1:27" hidden="1">
      <c r="A178" s="177"/>
      <c r="B178" s="492"/>
      <c r="C178" s="493"/>
      <c r="D178" s="496"/>
      <c r="E178" s="497"/>
      <c r="F178" s="176"/>
      <c r="G178" s="459" t="str">
        <f t="shared" si="2"/>
        <v xml:space="preserve"> </v>
      </c>
      <c r="H178" s="459"/>
      <c r="I178" s="459"/>
      <c r="J178" s="459"/>
      <c r="K178" s="346" t="s">
        <v>198</v>
      </c>
      <c r="O178" s="146"/>
      <c r="P178" s="146"/>
      <c r="S178" s="148"/>
      <c r="T178" s="147"/>
      <c r="U178" s="147"/>
      <c r="Z178" s="146"/>
      <c r="AA178" s="146"/>
    </row>
    <row r="179" spans="1:27" hidden="1">
      <c r="A179" s="177"/>
      <c r="B179" s="492"/>
      <c r="C179" s="493"/>
      <c r="D179" s="496"/>
      <c r="E179" s="497"/>
      <c r="F179" s="176"/>
      <c r="G179" s="459" t="str">
        <f t="shared" si="2"/>
        <v xml:space="preserve"> </v>
      </c>
      <c r="H179" s="459"/>
      <c r="I179" s="459"/>
      <c r="J179" s="459"/>
      <c r="K179" s="346" t="s">
        <v>197</v>
      </c>
      <c r="O179" s="146"/>
      <c r="P179" s="146"/>
      <c r="S179" s="148"/>
      <c r="T179" s="147"/>
      <c r="U179" s="147"/>
      <c r="Z179" s="146"/>
      <c r="AA179" s="146"/>
    </row>
    <row r="180" spans="1:27" hidden="1">
      <c r="A180" s="174">
        <v>15064</v>
      </c>
      <c r="B180" s="494" t="s">
        <v>282</v>
      </c>
      <c r="C180" s="495"/>
      <c r="D180" s="460" t="s">
        <v>39</v>
      </c>
      <c r="E180" s="461"/>
      <c r="F180" s="150"/>
      <c r="G180" s="458" t="str">
        <f t="shared" si="2"/>
        <v>CEPL Zdeněk</v>
      </c>
      <c r="H180" s="458"/>
      <c r="I180" s="458"/>
      <c r="J180" s="458"/>
      <c r="K180" s="339" t="s">
        <v>281</v>
      </c>
      <c r="O180" s="146"/>
      <c r="P180" s="146"/>
      <c r="S180" s="148"/>
      <c r="T180" s="147"/>
      <c r="U180" s="147"/>
      <c r="Z180" s="146"/>
      <c r="AA180" s="146"/>
    </row>
    <row r="181" spans="1:27" hidden="1">
      <c r="A181" s="174">
        <v>23740</v>
      </c>
      <c r="B181" s="494" t="s">
        <v>280</v>
      </c>
      <c r="C181" s="495"/>
      <c r="D181" s="460" t="s">
        <v>40</v>
      </c>
      <c r="E181" s="461"/>
      <c r="F181" s="150"/>
      <c r="G181" s="458" t="str">
        <f t="shared" si="2"/>
        <v>ČERNÝ Milan</v>
      </c>
      <c r="H181" s="458"/>
      <c r="I181" s="458"/>
      <c r="J181" s="458"/>
      <c r="K181" s="339" t="s">
        <v>205</v>
      </c>
      <c r="O181" s="146"/>
      <c r="P181" s="146"/>
      <c r="S181" s="148"/>
      <c r="T181" s="147"/>
      <c r="U181" s="147"/>
      <c r="Z181" s="146"/>
      <c r="AA181" s="146"/>
    </row>
    <row r="182" spans="1:27" hidden="1">
      <c r="A182" s="174">
        <v>16602</v>
      </c>
      <c r="B182" s="494" t="s">
        <v>279</v>
      </c>
      <c r="C182" s="495"/>
      <c r="D182" s="460" t="s">
        <v>23</v>
      </c>
      <c r="E182" s="461"/>
      <c r="F182" s="150"/>
      <c r="G182" s="458" t="str">
        <f t="shared" si="2"/>
        <v>FIKEJZL Vít</v>
      </c>
      <c r="H182" s="458"/>
      <c r="I182" s="458"/>
      <c r="J182" s="458"/>
      <c r="K182" s="339" t="s">
        <v>204</v>
      </c>
      <c r="O182" s="146"/>
      <c r="P182" s="146"/>
      <c r="S182" s="148"/>
      <c r="T182" s="147"/>
      <c r="U182" s="147"/>
      <c r="Z182" s="146"/>
      <c r="AA182" s="146"/>
    </row>
    <row r="183" spans="1:27" hidden="1">
      <c r="A183" s="174">
        <v>13363</v>
      </c>
      <c r="B183" s="494" t="s">
        <v>278</v>
      </c>
      <c r="C183" s="495"/>
      <c r="D183" s="460" t="s">
        <v>43</v>
      </c>
      <c r="E183" s="461"/>
      <c r="F183" s="150"/>
      <c r="G183" s="458" t="str">
        <f t="shared" si="2"/>
        <v>LANKAŠ Jiří</v>
      </c>
      <c r="H183" s="458"/>
      <c r="I183" s="458"/>
      <c r="J183" s="458"/>
      <c r="K183" s="339" t="s">
        <v>203</v>
      </c>
      <c r="O183" s="146"/>
      <c r="P183" s="146"/>
      <c r="S183" s="148"/>
      <c r="T183" s="147"/>
      <c r="U183" s="147"/>
      <c r="Z183" s="146"/>
      <c r="AA183" s="146"/>
    </row>
    <row r="184" spans="1:27" hidden="1">
      <c r="A184" s="174">
        <v>23739</v>
      </c>
      <c r="B184" s="494" t="s">
        <v>277</v>
      </c>
      <c r="C184" s="495"/>
      <c r="D184" s="460" t="s">
        <v>43</v>
      </c>
      <c r="E184" s="461"/>
      <c r="F184" s="150"/>
      <c r="G184" s="458" t="str">
        <f t="shared" si="2"/>
        <v>NEUMAJER Jiří</v>
      </c>
      <c r="H184" s="458"/>
      <c r="I184" s="458"/>
      <c r="J184" s="458"/>
      <c r="K184" s="339" t="s">
        <v>202</v>
      </c>
      <c r="O184" s="146"/>
      <c r="P184" s="146"/>
      <c r="S184" s="148"/>
      <c r="T184" s="147"/>
      <c r="U184" s="147"/>
      <c r="Z184" s="146"/>
      <c r="AA184" s="146"/>
    </row>
    <row r="185" spans="1:27" hidden="1">
      <c r="A185" s="174">
        <v>1134</v>
      </c>
      <c r="B185" s="494" t="s">
        <v>276</v>
      </c>
      <c r="C185" s="495"/>
      <c r="D185" s="460" t="s">
        <v>27</v>
      </c>
      <c r="E185" s="461"/>
      <c r="F185" s="150"/>
      <c r="G185" s="458" t="str">
        <f t="shared" si="2"/>
        <v>VIKTORIN Miroslav</v>
      </c>
      <c r="H185" s="458"/>
      <c r="I185" s="458"/>
      <c r="J185" s="458"/>
      <c r="K185" s="339" t="s">
        <v>201</v>
      </c>
      <c r="O185" s="146"/>
      <c r="P185" s="146"/>
      <c r="S185" s="148"/>
      <c r="T185" s="147"/>
      <c r="U185" s="147"/>
      <c r="Z185" s="146"/>
      <c r="AA185" s="146"/>
    </row>
    <row r="186" spans="1:27" hidden="1">
      <c r="A186" s="174">
        <v>13562</v>
      </c>
      <c r="B186" s="494" t="s">
        <v>275</v>
      </c>
      <c r="C186" s="495"/>
      <c r="D186" s="460" t="s">
        <v>31</v>
      </c>
      <c r="E186" s="461"/>
      <c r="F186" s="150"/>
      <c r="G186" s="458" t="str">
        <f t="shared" si="2"/>
        <v>SVOBODOVÁ  Kamila</v>
      </c>
      <c r="H186" s="458"/>
      <c r="I186" s="458"/>
      <c r="J186" s="458"/>
      <c r="K186" s="339" t="s">
        <v>200</v>
      </c>
      <c r="O186" s="146"/>
      <c r="P186" s="146"/>
      <c r="S186" s="148"/>
      <c r="T186" s="147"/>
      <c r="U186" s="147"/>
      <c r="Z186" s="146"/>
      <c r="AA186" s="146"/>
    </row>
    <row r="187" spans="1:27" hidden="1">
      <c r="A187" s="174">
        <v>19554</v>
      </c>
      <c r="B187" s="494" t="s">
        <v>274</v>
      </c>
      <c r="C187" s="495"/>
      <c r="D187" s="460" t="s">
        <v>35</v>
      </c>
      <c r="E187" s="461"/>
      <c r="F187" s="150"/>
      <c r="G187" s="458" t="str">
        <f t="shared" si="2"/>
        <v>VÁCHA Jan</v>
      </c>
      <c r="H187" s="458"/>
      <c r="I187" s="458"/>
      <c r="J187" s="458"/>
      <c r="K187" s="339" t="s">
        <v>199</v>
      </c>
      <c r="O187" s="146"/>
      <c r="P187" s="146"/>
      <c r="S187" s="148"/>
      <c r="T187" s="147"/>
      <c r="U187" s="147"/>
      <c r="Z187" s="146"/>
      <c r="AA187" s="146"/>
    </row>
    <row r="188" spans="1:27" hidden="1">
      <c r="A188" s="174"/>
      <c r="B188" s="494"/>
      <c r="C188" s="495"/>
      <c r="D188" s="460"/>
      <c r="E188" s="461"/>
      <c r="F188" s="150"/>
      <c r="G188" s="458" t="str">
        <f t="shared" si="2"/>
        <v xml:space="preserve"> </v>
      </c>
      <c r="H188" s="458"/>
      <c r="I188" s="458"/>
      <c r="J188" s="458"/>
      <c r="K188" s="339" t="s">
        <v>198</v>
      </c>
      <c r="O188" s="146"/>
      <c r="P188" s="146"/>
      <c r="S188" s="148"/>
      <c r="T188" s="147"/>
      <c r="U188" s="147"/>
      <c r="Z188" s="146"/>
      <c r="AA188" s="146"/>
    </row>
    <row r="189" spans="1:27" hidden="1">
      <c r="A189" s="174"/>
      <c r="B189" s="494"/>
      <c r="C189" s="495"/>
      <c r="D189" s="460"/>
      <c r="E189" s="461"/>
      <c r="F189" s="150"/>
      <c r="G189" s="458" t="str">
        <f t="shared" si="2"/>
        <v xml:space="preserve"> </v>
      </c>
      <c r="H189" s="458"/>
      <c r="I189" s="458"/>
      <c r="J189" s="458"/>
      <c r="K189" s="339" t="s">
        <v>197</v>
      </c>
      <c r="O189" s="146"/>
      <c r="P189" s="146"/>
      <c r="S189" s="148"/>
      <c r="T189" s="147"/>
      <c r="U189" s="147"/>
      <c r="Z189" s="146"/>
      <c r="AA189" s="146"/>
    </row>
    <row r="190" spans="1:27" hidden="1">
      <c r="A190" s="177">
        <v>1441</v>
      </c>
      <c r="B190" s="492" t="s">
        <v>273</v>
      </c>
      <c r="C190" s="493"/>
      <c r="D190" s="496" t="s">
        <v>120</v>
      </c>
      <c r="E190" s="497"/>
      <c r="F190" s="176"/>
      <c r="G190" s="491" t="str">
        <f t="shared" si="2"/>
        <v>STRNAD Bohumil</v>
      </c>
      <c r="H190" s="491"/>
      <c r="I190" s="491"/>
      <c r="J190" s="491"/>
      <c r="K190" s="346" t="s">
        <v>272</v>
      </c>
      <c r="O190" s="146"/>
      <c r="P190" s="146"/>
      <c r="S190" s="148"/>
      <c r="T190" s="147"/>
      <c r="U190" s="147"/>
      <c r="Z190" s="146"/>
      <c r="AA190" s="146"/>
    </row>
    <row r="191" spans="1:27" hidden="1">
      <c r="A191" s="177">
        <v>25398</v>
      </c>
      <c r="B191" s="492" t="s">
        <v>271</v>
      </c>
      <c r="C191" s="493"/>
      <c r="D191" s="496" t="s">
        <v>84</v>
      </c>
      <c r="E191" s="497"/>
      <c r="F191" s="176"/>
      <c r="G191" s="491" t="str">
        <f t="shared" si="2"/>
        <v>ŽĎÁREK Václav</v>
      </c>
      <c r="H191" s="491"/>
      <c r="I191" s="491"/>
      <c r="J191" s="491"/>
      <c r="K191" s="346" t="s">
        <v>205</v>
      </c>
      <c r="O191" s="146"/>
      <c r="P191" s="146"/>
      <c r="S191" s="148"/>
      <c r="T191" s="147"/>
      <c r="U191" s="147"/>
      <c r="Z191" s="146"/>
      <c r="AA191" s="146"/>
    </row>
    <row r="192" spans="1:27" hidden="1">
      <c r="A192" s="177">
        <v>22254</v>
      </c>
      <c r="B192" s="492" t="s">
        <v>270</v>
      </c>
      <c r="C192" s="493"/>
      <c r="D192" s="496" t="s">
        <v>144</v>
      </c>
      <c r="E192" s="497"/>
      <c r="F192" s="176"/>
      <c r="G192" s="491" t="str">
        <f t="shared" si="2"/>
        <v>TRUKSA Michal</v>
      </c>
      <c r="H192" s="491"/>
      <c r="I192" s="491"/>
      <c r="J192" s="491"/>
      <c r="K192" s="346" t="s">
        <v>204</v>
      </c>
      <c r="O192" s="146"/>
      <c r="P192" s="146"/>
      <c r="S192" s="148"/>
      <c r="T192" s="147"/>
      <c r="U192" s="147"/>
      <c r="Z192" s="146"/>
      <c r="AA192" s="146"/>
    </row>
    <row r="193" spans="1:27" hidden="1">
      <c r="A193" s="177">
        <v>25538</v>
      </c>
      <c r="B193" s="492" t="s">
        <v>269</v>
      </c>
      <c r="C193" s="493"/>
      <c r="D193" s="496" t="s">
        <v>90</v>
      </c>
      <c r="E193" s="497"/>
      <c r="F193" s="176"/>
      <c r="G193" s="491" t="str">
        <f t="shared" si="2"/>
        <v>BRODIL František</v>
      </c>
      <c r="H193" s="491"/>
      <c r="I193" s="491"/>
      <c r="J193" s="491"/>
      <c r="K193" s="346" t="s">
        <v>203</v>
      </c>
      <c r="O193" s="146"/>
      <c r="P193" s="146"/>
      <c r="S193" s="148"/>
      <c r="T193" s="147"/>
      <c r="U193" s="147"/>
      <c r="Z193" s="146"/>
      <c r="AA193" s="146"/>
    </row>
    <row r="194" spans="1:27" hidden="1">
      <c r="A194" s="177">
        <v>22253</v>
      </c>
      <c r="B194" s="492" t="s">
        <v>268</v>
      </c>
      <c r="C194" s="493"/>
      <c r="D194" s="496" t="s">
        <v>257</v>
      </c>
      <c r="E194" s="497"/>
      <c r="F194" s="176"/>
      <c r="G194" s="491" t="str">
        <f t="shared" si="2"/>
        <v>ŠPAČKOVÁ Lenka</v>
      </c>
      <c r="H194" s="491"/>
      <c r="I194" s="491"/>
      <c r="J194" s="491"/>
      <c r="K194" s="346" t="s">
        <v>202</v>
      </c>
      <c r="O194" s="146"/>
      <c r="P194" s="146"/>
      <c r="S194" s="148"/>
      <c r="T194" s="147"/>
      <c r="U194" s="147"/>
      <c r="Z194" s="146"/>
      <c r="AA194" s="146"/>
    </row>
    <row r="195" spans="1:27" hidden="1">
      <c r="A195" s="177">
        <v>1444</v>
      </c>
      <c r="B195" s="492" t="s">
        <v>267</v>
      </c>
      <c r="C195" s="493"/>
      <c r="D195" s="496" t="s">
        <v>81</v>
      </c>
      <c r="E195" s="497"/>
      <c r="F195" s="176"/>
      <c r="G195" s="491" t="str">
        <f t="shared" si="2"/>
        <v>ŠTĚRBA Petr</v>
      </c>
      <c r="H195" s="491"/>
      <c r="I195" s="491"/>
      <c r="J195" s="491"/>
      <c r="K195" s="346" t="s">
        <v>201</v>
      </c>
      <c r="O195" s="146"/>
      <c r="P195" s="146"/>
      <c r="S195" s="148"/>
      <c r="T195" s="147"/>
      <c r="U195" s="147"/>
      <c r="Z195" s="146"/>
      <c r="AA195" s="146"/>
    </row>
    <row r="196" spans="1:27" hidden="1">
      <c r="A196" s="177">
        <v>5013</v>
      </c>
      <c r="B196" s="492" t="s">
        <v>266</v>
      </c>
      <c r="C196" s="493"/>
      <c r="D196" s="496" t="s">
        <v>88</v>
      </c>
      <c r="E196" s="497"/>
      <c r="F196" s="176"/>
      <c r="G196" s="491" t="str">
        <f t="shared" si="2"/>
        <v>TOMSA Karel</v>
      </c>
      <c r="H196" s="491"/>
      <c r="I196" s="491"/>
      <c r="J196" s="491"/>
      <c r="K196" s="346" t="s">
        <v>200</v>
      </c>
      <c r="O196" s="146"/>
      <c r="P196" s="146"/>
      <c r="S196" s="148"/>
      <c r="T196" s="147"/>
      <c r="U196" s="147"/>
      <c r="Z196" s="146"/>
      <c r="AA196" s="146"/>
    </row>
    <row r="197" spans="1:27" hidden="1">
      <c r="A197" s="177">
        <v>22252</v>
      </c>
      <c r="B197" s="492" t="s">
        <v>265</v>
      </c>
      <c r="C197" s="493"/>
      <c r="D197" s="496" t="s">
        <v>78</v>
      </c>
      <c r="E197" s="497"/>
      <c r="F197" s="176"/>
      <c r="G197" s="491" t="str">
        <f t="shared" si="2"/>
        <v>TOŽIČKA Martin</v>
      </c>
      <c r="H197" s="491"/>
      <c r="I197" s="491"/>
      <c r="J197" s="491"/>
      <c r="K197" s="346" t="s">
        <v>199</v>
      </c>
      <c r="O197" s="146"/>
      <c r="P197" s="146"/>
      <c r="S197" s="148"/>
      <c r="T197" s="147"/>
      <c r="U197" s="147"/>
      <c r="Z197" s="146"/>
      <c r="AA197" s="146"/>
    </row>
    <row r="198" spans="1:27" hidden="1">
      <c r="A198" s="177">
        <v>5778</v>
      </c>
      <c r="B198" s="492" t="s">
        <v>264</v>
      </c>
      <c r="C198" s="493"/>
      <c r="D198" s="496" t="s">
        <v>141</v>
      </c>
      <c r="E198" s="497"/>
      <c r="F198" s="176"/>
      <c r="G198" s="491" t="str">
        <f t="shared" si="2"/>
        <v>RADOSTOVÁ Jitka</v>
      </c>
      <c r="H198" s="491"/>
      <c r="I198" s="491"/>
      <c r="J198" s="491"/>
      <c r="K198" s="346" t="s">
        <v>198</v>
      </c>
      <c r="O198" s="146"/>
      <c r="P198" s="146"/>
      <c r="S198" s="148"/>
      <c r="T198" s="147"/>
      <c r="U198" s="147"/>
      <c r="Z198" s="146"/>
      <c r="AA198" s="146"/>
    </row>
    <row r="199" spans="1:27" hidden="1">
      <c r="A199" s="177"/>
      <c r="B199" s="492"/>
      <c r="C199" s="493"/>
      <c r="D199" s="496"/>
      <c r="E199" s="497"/>
      <c r="F199" s="176"/>
      <c r="G199" s="491" t="str">
        <f t="shared" si="2"/>
        <v xml:space="preserve"> </v>
      </c>
      <c r="H199" s="491"/>
      <c r="I199" s="491"/>
      <c r="J199" s="491"/>
      <c r="K199" s="346" t="s">
        <v>197</v>
      </c>
      <c r="O199" s="146"/>
      <c r="P199" s="146"/>
      <c r="S199" s="148"/>
      <c r="T199" s="147"/>
      <c r="U199" s="147"/>
      <c r="Z199" s="146"/>
      <c r="AA199" s="146"/>
    </row>
    <row r="200" spans="1:27" hidden="1">
      <c r="A200" s="174">
        <v>15542</v>
      </c>
      <c r="B200" s="494" t="s">
        <v>263</v>
      </c>
      <c r="C200" s="495"/>
      <c r="D200" s="510" t="s">
        <v>262</v>
      </c>
      <c r="E200" s="461"/>
      <c r="F200" s="150"/>
      <c r="G200" s="458" t="str">
        <f t="shared" si="2"/>
        <v>KELLNER Miloslav</v>
      </c>
      <c r="H200" s="458"/>
      <c r="I200" s="458"/>
      <c r="J200" s="458"/>
      <c r="K200" s="339" t="s">
        <v>261</v>
      </c>
      <c r="O200" s="146"/>
      <c r="P200" s="146"/>
      <c r="S200" s="148"/>
      <c r="T200" s="147"/>
      <c r="U200" s="147"/>
      <c r="Z200" s="146"/>
      <c r="AA200" s="146"/>
    </row>
    <row r="201" spans="1:27" hidden="1">
      <c r="A201" s="174">
        <v>20100</v>
      </c>
      <c r="B201" s="494" t="s">
        <v>260</v>
      </c>
      <c r="C201" s="495"/>
      <c r="D201" s="510" t="s">
        <v>259</v>
      </c>
      <c r="E201" s="461"/>
      <c r="F201" s="150"/>
      <c r="G201" s="458" t="str">
        <f t="shared" si="2"/>
        <v>VALENTOVÁ  Jana</v>
      </c>
      <c r="H201" s="458"/>
      <c r="I201" s="458"/>
      <c r="J201" s="458"/>
      <c r="K201" s="339" t="s">
        <v>205</v>
      </c>
      <c r="O201" s="146"/>
      <c r="P201" s="146"/>
      <c r="S201" s="148"/>
      <c r="T201" s="147"/>
      <c r="U201" s="147"/>
      <c r="Z201" s="146"/>
      <c r="AA201" s="146"/>
    </row>
    <row r="202" spans="1:27" hidden="1">
      <c r="A202" s="174">
        <v>15538</v>
      </c>
      <c r="B202" s="494" t="s">
        <v>258</v>
      </c>
      <c r="C202" s="495"/>
      <c r="D202" s="510" t="s">
        <v>257</v>
      </c>
      <c r="E202" s="461"/>
      <c r="F202" s="150"/>
      <c r="G202" s="458" t="str">
        <f t="shared" si="2"/>
        <v>KRAUSOVÁ Lenka</v>
      </c>
      <c r="H202" s="458"/>
      <c r="I202" s="458"/>
      <c r="J202" s="458"/>
      <c r="K202" s="339" t="s">
        <v>204</v>
      </c>
      <c r="O202" s="146"/>
      <c r="P202" s="146"/>
      <c r="S202" s="148"/>
      <c r="T202" s="147"/>
      <c r="U202" s="147"/>
      <c r="Z202" s="146"/>
      <c r="AA202" s="146"/>
    </row>
    <row r="203" spans="1:27" hidden="1">
      <c r="A203" s="174">
        <v>15539</v>
      </c>
      <c r="B203" s="494" t="s">
        <v>256</v>
      </c>
      <c r="C203" s="495"/>
      <c r="D203" s="510" t="s">
        <v>255</v>
      </c>
      <c r="E203" s="461"/>
      <c r="F203" s="150"/>
      <c r="G203" s="458" t="str">
        <f t="shared" ref="G203:G234" si="3">CONCATENATE(B203," ",D203)</f>
        <v>HOLEČEK Ladislav</v>
      </c>
      <c r="H203" s="458"/>
      <c r="I203" s="458"/>
      <c r="J203" s="458"/>
      <c r="K203" s="339" t="s">
        <v>203</v>
      </c>
      <c r="O203" s="146"/>
      <c r="P203" s="146"/>
      <c r="S203" s="148"/>
      <c r="T203" s="147"/>
      <c r="U203" s="147"/>
      <c r="Z203" s="146"/>
      <c r="AA203" s="146"/>
    </row>
    <row r="204" spans="1:27" hidden="1">
      <c r="A204" s="174">
        <v>15540</v>
      </c>
      <c r="B204" s="494" t="s">
        <v>254</v>
      </c>
      <c r="C204" s="495"/>
      <c r="D204" s="510" t="s">
        <v>253</v>
      </c>
      <c r="E204" s="461"/>
      <c r="F204" s="150"/>
      <c r="G204" s="458" t="str">
        <f t="shared" si="3"/>
        <v>FIALOVÁ Eliška</v>
      </c>
      <c r="H204" s="458"/>
      <c r="I204" s="458"/>
      <c r="J204" s="458"/>
      <c r="K204" s="339" t="s">
        <v>202</v>
      </c>
      <c r="O204" s="146"/>
      <c r="P204" s="146"/>
      <c r="S204" s="148"/>
      <c r="T204" s="147"/>
      <c r="U204" s="147"/>
      <c r="Z204" s="146"/>
      <c r="AA204" s="146"/>
    </row>
    <row r="205" spans="1:27" hidden="1">
      <c r="A205" s="174">
        <v>15530</v>
      </c>
      <c r="B205" s="494" t="s">
        <v>252</v>
      </c>
      <c r="C205" s="495"/>
      <c r="D205" s="510" t="s">
        <v>35</v>
      </c>
      <c r="E205" s="461"/>
      <c r="F205" s="150"/>
      <c r="G205" s="458" t="str">
        <f t="shared" si="3"/>
        <v>BÁRTL Jan</v>
      </c>
      <c r="H205" s="458"/>
      <c r="I205" s="458"/>
      <c r="J205" s="458"/>
      <c r="K205" s="339" t="s">
        <v>201</v>
      </c>
      <c r="O205" s="146"/>
      <c r="P205" s="146"/>
      <c r="S205" s="148"/>
      <c r="T205" s="147"/>
      <c r="U205" s="147"/>
      <c r="Z205" s="146"/>
      <c r="AA205" s="146"/>
    </row>
    <row r="206" spans="1:27" hidden="1">
      <c r="A206" s="174">
        <v>15533</v>
      </c>
      <c r="B206" s="494" t="s">
        <v>251</v>
      </c>
      <c r="C206" s="495"/>
      <c r="D206" s="510" t="s">
        <v>250</v>
      </c>
      <c r="E206" s="461"/>
      <c r="G206" s="458" t="str">
        <f t="shared" si="3"/>
        <v>ŠTEFANOVÁ  Věra</v>
      </c>
      <c r="H206" s="458"/>
      <c r="I206" s="458"/>
      <c r="J206" s="458"/>
      <c r="K206" s="339" t="s">
        <v>200</v>
      </c>
      <c r="O206" s="146"/>
      <c r="P206" s="146"/>
      <c r="S206" s="148"/>
      <c r="T206" s="147"/>
      <c r="U206" s="147"/>
      <c r="Z206" s="146"/>
      <c r="AA206" s="146"/>
    </row>
    <row r="207" spans="1:27" hidden="1">
      <c r="A207" s="174"/>
      <c r="B207" s="494"/>
      <c r="C207" s="495"/>
      <c r="D207" s="460"/>
      <c r="E207" s="461"/>
      <c r="F207" s="150"/>
      <c r="G207" s="458" t="str">
        <f t="shared" si="3"/>
        <v xml:space="preserve"> </v>
      </c>
      <c r="H207" s="458"/>
      <c r="I207" s="458"/>
      <c r="J207" s="458"/>
      <c r="K207" s="339" t="s">
        <v>199</v>
      </c>
      <c r="O207" s="146"/>
      <c r="P207" s="146"/>
      <c r="S207" s="148"/>
      <c r="T207" s="147"/>
      <c r="U207" s="147"/>
      <c r="Z207" s="146"/>
      <c r="AA207" s="146"/>
    </row>
    <row r="208" spans="1:27" hidden="1">
      <c r="A208" s="174"/>
      <c r="B208" s="494"/>
      <c r="C208" s="495"/>
      <c r="D208" s="460"/>
      <c r="E208" s="461"/>
      <c r="F208" s="150"/>
      <c r="G208" s="458" t="str">
        <f t="shared" si="3"/>
        <v xml:space="preserve"> </v>
      </c>
      <c r="H208" s="458"/>
      <c r="I208" s="458"/>
      <c r="J208" s="458"/>
      <c r="K208" s="339" t="s">
        <v>198</v>
      </c>
      <c r="O208" s="146"/>
      <c r="P208" s="146"/>
      <c r="S208" s="148"/>
      <c r="T208" s="147"/>
      <c r="U208" s="147"/>
      <c r="Z208" s="146"/>
      <c r="AA208" s="146"/>
    </row>
    <row r="209" spans="1:27" hidden="1">
      <c r="A209" s="174"/>
      <c r="B209" s="494"/>
      <c r="C209" s="495"/>
      <c r="D209" s="460"/>
      <c r="E209" s="461"/>
      <c r="F209" s="150"/>
      <c r="G209" s="458" t="str">
        <f t="shared" si="3"/>
        <v xml:space="preserve"> </v>
      </c>
      <c r="H209" s="458"/>
      <c r="I209" s="458"/>
      <c r="J209" s="458"/>
      <c r="K209" s="339" t="s">
        <v>197</v>
      </c>
      <c r="O209" s="146"/>
      <c r="P209" s="146"/>
      <c r="S209" s="148"/>
      <c r="T209" s="147"/>
      <c r="U209" s="147"/>
      <c r="Z209" s="146"/>
      <c r="AA209" s="146"/>
    </row>
    <row r="210" spans="1:27" hidden="1">
      <c r="A210" s="177">
        <v>5052</v>
      </c>
      <c r="B210" s="492" t="s">
        <v>249</v>
      </c>
      <c r="C210" s="493"/>
      <c r="D210" s="496" t="s">
        <v>248</v>
      </c>
      <c r="E210" s="497"/>
      <c r="F210" s="176"/>
      <c r="G210" s="459" t="str">
        <f t="shared" si="3"/>
        <v>HAMPL Vítěslav</v>
      </c>
      <c r="H210" s="459"/>
      <c r="I210" s="459"/>
      <c r="J210" s="459"/>
      <c r="K210" s="346" t="s">
        <v>247</v>
      </c>
      <c r="O210" s="146"/>
      <c r="P210" s="146"/>
      <c r="S210" s="148"/>
      <c r="T210" s="147"/>
      <c r="U210" s="147"/>
      <c r="Z210" s="146"/>
      <c r="AA210" s="146"/>
    </row>
    <row r="211" spans="1:27" hidden="1">
      <c r="A211" s="177">
        <v>1172</v>
      </c>
      <c r="B211" s="492" t="s">
        <v>246</v>
      </c>
      <c r="C211" s="493"/>
      <c r="D211" s="496" t="s">
        <v>81</v>
      </c>
      <c r="E211" s="497"/>
      <c r="F211" s="176"/>
      <c r="G211" s="459" t="str">
        <f t="shared" si="3"/>
        <v>VALTA Petr</v>
      </c>
      <c r="H211" s="459"/>
      <c r="I211" s="459"/>
      <c r="J211" s="459"/>
      <c r="K211" s="346" t="s">
        <v>205</v>
      </c>
      <c r="O211" s="146"/>
      <c r="P211" s="146"/>
      <c r="S211" s="148"/>
      <c r="T211" s="147"/>
      <c r="U211" s="147"/>
      <c r="Z211" s="146"/>
      <c r="AA211" s="146"/>
    </row>
    <row r="212" spans="1:27" hidden="1">
      <c r="A212" s="177">
        <v>4467</v>
      </c>
      <c r="B212" s="492" t="s">
        <v>245</v>
      </c>
      <c r="C212" s="493"/>
      <c r="D212" s="496" t="s">
        <v>85</v>
      </c>
      <c r="E212" s="497"/>
      <c r="F212" s="176"/>
      <c r="G212" s="459" t="str">
        <f t="shared" si="3"/>
        <v>ROUBAL Vojtěch</v>
      </c>
      <c r="H212" s="459"/>
      <c r="I212" s="459"/>
      <c r="J212" s="459"/>
      <c r="K212" s="346" t="s">
        <v>204</v>
      </c>
      <c r="O212" s="146"/>
      <c r="P212" s="146"/>
      <c r="S212" s="148"/>
      <c r="T212" s="147"/>
      <c r="U212" s="147"/>
      <c r="Z212" s="146"/>
      <c r="AA212" s="146"/>
    </row>
    <row r="213" spans="1:27" hidden="1">
      <c r="A213" s="177">
        <v>1163</v>
      </c>
      <c r="B213" s="492" t="s">
        <v>244</v>
      </c>
      <c r="C213" s="493"/>
      <c r="D213" s="496" t="s">
        <v>90</v>
      </c>
      <c r="E213" s="497"/>
      <c r="F213" s="176"/>
      <c r="G213" s="459" t="str">
        <f t="shared" si="3"/>
        <v>PUDIL František</v>
      </c>
      <c r="H213" s="459"/>
      <c r="I213" s="459"/>
      <c r="J213" s="459"/>
      <c r="K213" s="346" t="s">
        <v>203</v>
      </c>
      <c r="O213" s="146"/>
      <c r="P213" s="146"/>
      <c r="S213" s="148"/>
      <c r="T213" s="147"/>
      <c r="U213" s="147"/>
      <c r="Z213" s="146"/>
      <c r="AA213" s="146"/>
    </row>
    <row r="214" spans="1:27" hidden="1">
      <c r="A214" s="177">
        <v>1404</v>
      </c>
      <c r="B214" s="492" t="s">
        <v>243</v>
      </c>
      <c r="C214" s="493"/>
      <c r="D214" s="496" t="s">
        <v>242</v>
      </c>
      <c r="E214" s="497"/>
      <c r="F214" s="176"/>
      <c r="G214" s="459" t="str">
        <f t="shared" si="3"/>
        <v>POKORNÝ Josef</v>
      </c>
      <c r="H214" s="459"/>
      <c r="I214" s="459"/>
      <c r="J214" s="459"/>
      <c r="K214" s="346" t="s">
        <v>202</v>
      </c>
      <c r="O214" s="146"/>
      <c r="P214" s="146"/>
      <c r="S214" s="148"/>
      <c r="T214" s="147"/>
      <c r="U214" s="147"/>
      <c r="Z214" s="146"/>
      <c r="AA214" s="146"/>
    </row>
    <row r="215" spans="1:27" hidden="1">
      <c r="A215" s="177">
        <v>1152</v>
      </c>
      <c r="B215" s="492" t="s">
        <v>241</v>
      </c>
      <c r="C215" s="493"/>
      <c r="D215" s="496" t="s">
        <v>43</v>
      </c>
      <c r="E215" s="497"/>
      <c r="F215" s="176"/>
      <c r="G215" s="459" t="str">
        <f t="shared" si="3"/>
        <v>HOFMAN Jiří</v>
      </c>
      <c r="H215" s="459"/>
      <c r="I215" s="459"/>
      <c r="J215" s="459"/>
      <c r="K215" s="346" t="s">
        <v>201</v>
      </c>
      <c r="O215" s="146"/>
      <c r="P215" s="146"/>
      <c r="S215" s="148"/>
      <c r="T215" s="147"/>
      <c r="U215" s="147"/>
      <c r="Z215" s="146"/>
      <c r="AA215" s="146"/>
    </row>
    <row r="216" spans="1:27" hidden="1">
      <c r="A216" s="177">
        <v>5163</v>
      </c>
      <c r="B216" s="498" t="s">
        <v>240</v>
      </c>
      <c r="C216" s="499"/>
      <c r="D216" s="596" t="s">
        <v>78</v>
      </c>
      <c r="E216" s="597"/>
      <c r="F216" s="176"/>
      <c r="G216" s="459" t="str">
        <f t="shared" si="3"/>
        <v>PODHOLA Martin</v>
      </c>
      <c r="H216" s="459"/>
      <c r="I216" s="459"/>
      <c r="J216" s="459"/>
      <c r="K216" s="346" t="s">
        <v>200</v>
      </c>
      <c r="O216" s="146"/>
      <c r="P216" s="146"/>
      <c r="S216" s="148"/>
      <c r="T216" s="147"/>
      <c r="U216" s="147"/>
      <c r="Z216" s="146"/>
      <c r="AA216" s="146"/>
    </row>
    <row r="217" spans="1:27" hidden="1">
      <c r="A217" s="177"/>
      <c r="B217" s="492"/>
      <c r="C217" s="493"/>
      <c r="D217" s="496"/>
      <c r="E217" s="497"/>
      <c r="F217" s="176"/>
      <c r="G217" s="459" t="str">
        <f t="shared" si="3"/>
        <v xml:space="preserve"> </v>
      </c>
      <c r="H217" s="459"/>
      <c r="I217" s="459"/>
      <c r="J217" s="459"/>
      <c r="K217" s="346" t="s">
        <v>199</v>
      </c>
      <c r="O217" s="146"/>
      <c r="P217" s="146"/>
      <c r="S217" s="148"/>
      <c r="T217" s="147"/>
      <c r="U217" s="147"/>
      <c r="Z217" s="146"/>
      <c r="AA217" s="146"/>
    </row>
    <row r="218" spans="1:27" hidden="1">
      <c r="A218" s="177"/>
      <c r="B218" s="492"/>
      <c r="C218" s="493"/>
      <c r="D218" s="496"/>
      <c r="E218" s="497"/>
      <c r="F218" s="176"/>
      <c r="G218" s="459" t="str">
        <f t="shared" si="3"/>
        <v xml:space="preserve"> </v>
      </c>
      <c r="H218" s="459"/>
      <c r="I218" s="459"/>
      <c r="J218" s="459"/>
      <c r="K218" s="346" t="s">
        <v>198</v>
      </c>
      <c r="O218" s="146"/>
      <c r="P218" s="146"/>
      <c r="S218" s="148"/>
      <c r="T218" s="147"/>
      <c r="U218" s="147"/>
      <c r="Z218" s="146"/>
      <c r="AA218" s="146"/>
    </row>
    <row r="219" spans="1:27" hidden="1">
      <c r="A219" s="177"/>
      <c r="B219" s="492"/>
      <c r="C219" s="493"/>
      <c r="D219" s="496"/>
      <c r="E219" s="497"/>
      <c r="F219" s="176"/>
      <c r="G219" s="459" t="str">
        <f t="shared" si="3"/>
        <v xml:space="preserve"> </v>
      </c>
      <c r="H219" s="459"/>
      <c r="I219" s="459"/>
      <c r="J219" s="459"/>
      <c r="K219" s="346" t="s">
        <v>197</v>
      </c>
      <c r="O219" s="146"/>
      <c r="P219" s="146"/>
      <c r="S219" s="148"/>
      <c r="T219" s="147"/>
      <c r="U219" s="147"/>
      <c r="Z219" s="146"/>
      <c r="AA219" s="146"/>
    </row>
    <row r="220" spans="1:27" hidden="1">
      <c r="A220" s="174">
        <v>23351</v>
      </c>
      <c r="B220" s="494" t="s">
        <v>239</v>
      </c>
      <c r="C220" s="495"/>
      <c r="D220" s="510" t="s">
        <v>39</v>
      </c>
      <c r="E220" s="461"/>
      <c r="F220" s="150"/>
      <c r="G220" s="458" t="str">
        <f t="shared" si="3"/>
        <v>BOHÁČ Zdeněk</v>
      </c>
      <c r="H220" s="458"/>
      <c r="I220" s="458"/>
      <c r="J220" s="458"/>
      <c r="K220" s="339" t="s">
        <v>238</v>
      </c>
      <c r="O220" s="146"/>
      <c r="P220" s="146"/>
      <c r="S220" s="148"/>
      <c r="T220" s="147"/>
      <c r="U220" s="147"/>
      <c r="Z220" s="146"/>
      <c r="AA220" s="146"/>
    </row>
    <row r="221" spans="1:27" hidden="1">
      <c r="A221" s="174">
        <v>926</v>
      </c>
      <c r="B221" s="494" t="s">
        <v>237</v>
      </c>
      <c r="C221" s="495"/>
      <c r="D221" s="510" t="s">
        <v>236</v>
      </c>
      <c r="E221" s="461"/>
      <c r="F221" s="150"/>
      <c r="G221" s="458" t="str">
        <f t="shared" si="3"/>
        <v>BERNÁTEK Bedřich</v>
      </c>
      <c r="H221" s="458"/>
      <c r="I221" s="458"/>
      <c r="J221" s="458"/>
      <c r="K221" s="339" t="s">
        <v>205</v>
      </c>
      <c r="O221" s="146"/>
      <c r="P221" s="146"/>
      <c r="S221" s="148"/>
      <c r="T221" s="147"/>
      <c r="U221" s="147"/>
      <c r="Z221" s="146"/>
      <c r="AA221" s="146"/>
    </row>
    <row r="222" spans="1:27" hidden="1">
      <c r="A222" s="174">
        <v>25584</v>
      </c>
      <c r="B222" s="494" t="s">
        <v>235</v>
      </c>
      <c r="C222" s="495"/>
      <c r="D222" s="510" t="s">
        <v>35</v>
      </c>
      <c r="E222" s="461"/>
      <c r="F222" s="150"/>
      <c r="G222" s="458" t="str">
        <f t="shared" si="3"/>
        <v>POZNER Jan</v>
      </c>
      <c r="H222" s="458"/>
      <c r="I222" s="458"/>
      <c r="J222" s="458"/>
      <c r="K222" s="339" t="s">
        <v>204</v>
      </c>
      <c r="O222" s="146"/>
      <c r="P222" s="146"/>
      <c r="S222" s="148"/>
      <c r="T222" s="147"/>
      <c r="U222" s="147"/>
      <c r="Z222" s="146"/>
      <c r="AA222" s="146"/>
    </row>
    <row r="223" spans="1:27" hidden="1">
      <c r="A223" s="174">
        <v>24644</v>
      </c>
      <c r="B223" s="494" t="s">
        <v>234</v>
      </c>
      <c r="C223" s="495"/>
      <c r="D223" s="510" t="s">
        <v>233</v>
      </c>
      <c r="E223" s="461"/>
      <c r="F223" s="150"/>
      <c r="G223" s="458" t="str">
        <f t="shared" si="3"/>
        <v>SEKERÁK Richard</v>
      </c>
      <c r="H223" s="458"/>
      <c r="I223" s="458"/>
      <c r="J223" s="458"/>
      <c r="K223" s="339" t="s">
        <v>203</v>
      </c>
      <c r="O223" s="146"/>
      <c r="P223" s="146"/>
      <c r="S223" s="148"/>
      <c r="T223" s="147"/>
      <c r="U223" s="147"/>
      <c r="Z223" s="146"/>
      <c r="AA223" s="146"/>
    </row>
    <row r="224" spans="1:27" hidden="1">
      <c r="A224" s="174">
        <v>17154</v>
      </c>
      <c r="B224" s="494" t="s">
        <v>232</v>
      </c>
      <c r="C224" s="495"/>
      <c r="D224" s="510" t="s">
        <v>27</v>
      </c>
      <c r="E224" s="461"/>
      <c r="F224" s="150"/>
      <c r="G224" s="458" t="str">
        <f t="shared" si="3"/>
        <v>ŠOSTÝ Miroslav</v>
      </c>
      <c r="H224" s="458"/>
      <c r="I224" s="458"/>
      <c r="J224" s="458"/>
      <c r="K224" s="339" t="s">
        <v>202</v>
      </c>
      <c r="O224" s="146"/>
      <c r="P224" s="146"/>
      <c r="S224" s="148"/>
      <c r="T224" s="147"/>
      <c r="U224" s="147"/>
      <c r="Z224" s="146"/>
      <c r="AA224" s="146"/>
    </row>
    <row r="225" spans="1:27" hidden="1">
      <c r="A225" s="174">
        <v>932</v>
      </c>
      <c r="B225" s="494" t="s">
        <v>231</v>
      </c>
      <c r="C225" s="495"/>
      <c r="D225" s="510" t="s">
        <v>43</v>
      </c>
      <c r="E225" s="461"/>
      <c r="F225" s="150"/>
      <c r="G225" s="458" t="str">
        <f t="shared" si="3"/>
        <v>CHRDLE Jiří</v>
      </c>
      <c r="H225" s="458"/>
      <c r="I225" s="458"/>
      <c r="J225" s="458"/>
      <c r="K225" s="339" t="s">
        <v>201</v>
      </c>
      <c r="O225" s="146"/>
      <c r="P225" s="146"/>
      <c r="S225" s="148"/>
      <c r="T225" s="147"/>
      <c r="U225" s="147"/>
      <c r="Z225" s="146"/>
      <c r="AA225" s="146"/>
    </row>
    <row r="226" spans="1:27" hidden="1">
      <c r="A226" s="174">
        <v>23581</v>
      </c>
      <c r="B226" s="494" t="s">
        <v>230</v>
      </c>
      <c r="C226" s="495"/>
      <c r="D226" s="460" t="s">
        <v>229</v>
      </c>
      <c r="E226" s="461"/>
      <c r="F226" s="150"/>
      <c r="G226" s="458" t="str">
        <f t="shared" si="3"/>
        <v>DVOŘÁK Vladimír</v>
      </c>
      <c r="H226" s="458"/>
      <c r="I226" s="458"/>
      <c r="J226" s="458"/>
      <c r="K226" s="339" t="s">
        <v>200</v>
      </c>
      <c r="O226" s="146"/>
      <c r="P226" s="146"/>
      <c r="S226" s="148"/>
      <c r="T226" s="147"/>
      <c r="U226" s="147"/>
      <c r="Z226" s="146"/>
      <c r="AA226" s="146"/>
    </row>
    <row r="227" spans="1:27" hidden="1">
      <c r="A227" s="174">
        <v>25585</v>
      </c>
      <c r="B227" s="494" t="s">
        <v>228</v>
      </c>
      <c r="C227" s="495"/>
      <c r="D227" s="460" t="s">
        <v>227</v>
      </c>
      <c r="E227" s="461"/>
      <c r="F227" s="150"/>
      <c r="G227" s="458" t="str">
        <f t="shared" si="3"/>
        <v>ŠEPIČ Michael</v>
      </c>
      <c r="H227" s="458"/>
      <c r="I227" s="458"/>
      <c r="J227" s="458"/>
      <c r="K227" s="339" t="s">
        <v>199</v>
      </c>
      <c r="O227" s="146"/>
      <c r="P227" s="146"/>
      <c r="S227" s="148"/>
      <c r="T227" s="147"/>
      <c r="U227" s="147"/>
      <c r="Z227" s="146"/>
      <c r="AA227" s="146"/>
    </row>
    <row r="228" spans="1:27" hidden="1">
      <c r="A228" s="174"/>
      <c r="B228" s="508"/>
      <c r="C228" s="509"/>
      <c r="D228" s="594"/>
      <c r="E228" s="595"/>
      <c r="F228" s="150"/>
      <c r="G228" s="459" t="str">
        <f t="shared" si="3"/>
        <v xml:space="preserve"> </v>
      </c>
      <c r="H228" s="459"/>
      <c r="I228" s="459"/>
      <c r="J228" s="459"/>
      <c r="K228" s="339" t="s">
        <v>198</v>
      </c>
      <c r="O228" s="146"/>
      <c r="P228" s="146"/>
      <c r="S228" s="148"/>
      <c r="T228" s="147"/>
      <c r="U228" s="147"/>
      <c r="Z228" s="146"/>
      <c r="AA228" s="146"/>
    </row>
    <row r="229" spans="1:27" hidden="1">
      <c r="A229" s="174"/>
      <c r="B229" s="508"/>
      <c r="C229" s="509"/>
      <c r="D229" s="594"/>
      <c r="E229" s="595"/>
      <c r="F229" s="150"/>
      <c r="G229" s="459" t="str">
        <f t="shared" si="3"/>
        <v xml:space="preserve"> </v>
      </c>
      <c r="H229" s="459"/>
      <c r="I229" s="459"/>
      <c r="J229" s="459"/>
      <c r="K229" s="339" t="s">
        <v>197</v>
      </c>
      <c r="O229" s="146"/>
      <c r="P229" s="146"/>
      <c r="S229" s="148"/>
      <c r="T229" s="147"/>
      <c r="U229" s="147"/>
      <c r="Z229" s="146"/>
      <c r="AA229" s="146"/>
    </row>
    <row r="230" spans="1:27" hidden="1">
      <c r="A230" s="177">
        <v>2707</v>
      </c>
      <c r="B230" s="492" t="s">
        <v>226</v>
      </c>
      <c r="C230" s="493"/>
      <c r="D230" s="496" t="s">
        <v>24</v>
      </c>
      <c r="E230" s="497"/>
      <c r="F230" s="176"/>
      <c r="G230" s="459" t="str">
        <f t="shared" si="3"/>
        <v>BERANOVÁ Jiřina</v>
      </c>
      <c r="H230" s="459"/>
      <c r="I230" s="459"/>
      <c r="J230" s="459"/>
      <c r="K230" s="346" t="s">
        <v>225</v>
      </c>
      <c r="O230" s="146"/>
      <c r="P230" s="146"/>
      <c r="S230" s="148"/>
      <c r="T230" s="147"/>
      <c r="U230" s="147"/>
      <c r="Z230" s="146"/>
      <c r="AA230" s="146"/>
    </row>
    <row r="231" spans="1:27" hidden="1">
      <c r="A231" s="177">
        <v>19345</v>
      </c>
      <c r="B231" s="492" t="s">
        <v>224</v>
      </c>
      <c r="C231" s="493"/>
      <c r="D231" s="496" t="s">
        <v>28</v>
      </c>
      <c r="E231" s="497"/>
      <c r="F231" s="176"/>
      <c r="G231" s="459" t="str">
        <f t="shared" si="3"/>
        <v>CHLUMSKÝ Vlastimil</v>
      </c>
      <c r="H231" s="459"/>
      <c r="I231" s="459"/>
      <c r="J231" s="459"/>
      <c r="K231" s="346" t="s">
        <v>205</v>
      </c>
      <c r="O231" s="146"/>
      <c r="P231" s="146"/>
      <c r="S231" s="148"/>
      <c r="T231" s="147"/>
      <c r="U231" s="147"/>
      <c r="Z231" s="146"/>
      <c r="AA231" s="146"/>
    </row>
    <row r="232" spans="1:27" hidden="1">
      <c r="A232" s="177">
        <v>10871</v>
      </c>
      <c r="B232" s="492" t="s">
        <v>223</v>
      </c>
      <c r="C232" s="493"/>
      <c r="D232" s="496" t="s">
        <v>44</v>
      </c>
      <c r="E232" s="497"/>
      <c r="F232" s="176"/>
      <c r="G232" s="459" t="str">
        <f t="shared" si="3"/>
        <v>MUSIL Bohumír</v>
      </c>
      <c r="H232" s="459"/>
      <c r="I232" s="459"/>
      <c r="J232" s="459"/>
      <c r="K232" s="346" t="s">
        <v>204</v>
      </c>
      <c r="O232" s="146"/>
      <c r="P232" s="146"/>
      <c r="S232" s="148"/>
      <c r="T232" s="147"/>
      <c r="U232" s="147"/>
      <c r="Z232" s="146"/>
      <c r="AA232" s="146"/>
    </row>
    <row r="233" spans="1:27" hidden="1">
      <c r="A233" s="177">
        <v>2725</v>
      </c>
      <c r="B233" s="492" t="s">
        <v>222</v>
      </c>
      <c r="C233" s="493"/>
      <c r="D233" s="496" t="s">
        <v>40</v>
      </c>
      <c r="E233" s="497"/>
      <c r="F233" s="176"/>
      <c r="G233" s="459" t="str">
        <f t="shared" si="3"/>
        <v>PERMAN Milan</v>
      </c>
      <c r="H233" s="459"/>
      <c r="I233" s="459"/>
      <c r="J233" s="459"/>
      <c r="K233" s="346" t="s">
        <v>203</v>
      </c>
      <c r="O233" s="146"/>
      <c r="P233" s="146"/>
      <c r="S233" s="148"/>
      <c r="T233" s="147"/>
      <c r="U233" s="147"/>
      <c r="Z233" s="146"/>
      <c r="AA233" s="146"/>
    </row>
    <row r="234" spans="1:27" hidden="1">
      <c r="A234" s="177">
        <v>2705</v>
      </c>
      <c r="B234" s="492" t="s">
        <v>221</v>
      </c>
      <c r="C234" s="493"/>
      <c r="D234" s="496" t="s">
        <v>220</v>
      </c>
      <c r="E234" s="497"/>
      <c r="F234" s="176"/>
      <c r="G234" s="459" t="str">
        <f t="shared" si="3"/>
        <v>ŠVINDLOVÁ Stanislava</v>
      </c>
      <c r="H234" s="459"/>
      <c r="I234" s="459"/>
      <c r="J234" s="459"/>
      <c r="K234" s="346" t="s">
        <v>202</v>
      </c>
      <c r="O234" s="146"/>
      <c r="P234" s="146"/>
      <c r="S234" s="148"/>
      <c r="T234" s="147"/>
      <c r="U234" s="147"/>
      <c r="Z234" s="146"/>
      <c r="AA234" s="146"/>
    </row>
    <row r="235" spans="1:27" hidden="1">
      <c r="A235" s="177">
        <v>853</v>
      </c>
      <c r="B235" s="492" t="s">
        <v>219</v>
      </c>
      <c r="C235" s="493"/>
      <c r="D235" s="496" t="s">
        <v>90</v>
      </c>
      <c r="E235" s="497"/>
      <c r="F235" s="176"/>
      <c r="G235" s="459" t="str">
        <f t="shared" ref="G235:G265" si="4">CONCATENATE(B235," ",D235)</f>
        <v>VONDRÁČEK František</v>
      </c>
      <c r="H235" s="459"/>
      <c r="I235" s="459"/>
      <c r="J235" s="459"/>
      <c r="K235" s="346" t="s">
        <v>201</v>
      </c>
      <c r="O235" s="146"/>
      <c r="P235" s="146"/>
      <c r="S235" s="148"/>
      <c r="T235" s="147"/>
      <c r="U235" s="147"/>
      <c r="Z235" s="146"/>
      <c r="AA235" s="146"/>
    </row>
    <row r="236" spans="1:27" hidden="1">
      <c r="A236" s="178">
        <v>23635</v>
      </c>
      <c r="B236" s="492" t="s">
        <v>218</v>
      </c>
      <c r="C236" s="493"/>
      <c r="D236" s="496" t="s">
        <v>32</v>
      </c>
      <c r="E236" s="497"/>
      <c r="F236" s="176"/>
      <c r="G236" s="459" t="str">
        <f t="shared" si="4"/>
        <v>LÉBL Zbyněk</v>
      </c>
      <c r="H236" s="459"/>
      <c r="I236" s="459"/>
      <c r="J236" s="459"/>
      <c r="K236" s="346" t="s">
        <v>200</v>
      </c>
      <c r="O236" s="146"/>
      <c r="P236" s="146"/>
      <c r="S236" s="148"/>
      <c r="T236" s="147"/>
      <c r="U236" s="147"/>
      <c r="Z236" s="146"/>
      <c r="AA236" s="146"/>
    </row>
    <row r="237" spans="1:27" hidden="1">
      <c r="A237" s="177">
        <v>23693</v>
      </c>
      <c r="B237" s="492" t="s">
        <v>217</v>
      </c>
      <c r="C237" s="493"/>
      <c r="D237" s="496" t="s">
        <v>36</v>
      </c>
      <c r="E237" s="497"/>
      <c r="F237" s="176"/>
      <c r="G237" s="459" t="str">
        <f t="shared" si="4"/>
        <v>ZAHRÁDKA Jaroslav</v>
      </c>
      <c r="H237" s="459"/>
      <c r="I237" s="459"/>
      <c r="J237" s="459"/>
      <c r="K237" s="346" t="s">
        <v>199</v>
      </c>
      <c r="O237" s="146"/>
      <c r="P237" s="146"/>
      <c r="S237" s="148"/>
      <c r="T237" s="147"/>
      <c r="U237" s="147"/>
      <c r="Z237" s="146"/>
      <c r="AA237" s="146"/>
    </row>
    <row r="238" spans="1:27" hidden="1">
      <c r="A238" s="177">
        <v>25453</v>
      </c>
      <c r="B238" s="492" t="s">
        <v>216</v>
      </c>
      <c r="C238" s="493"/>
      <c r="D238" s="496" t="s">
        <v>111</v>
      </c>
      <c r="E238" s="497"/>
      <c r="F238" s="176"/>
      <c r="G238" s="459" t="str">
        <f t="shared" si="4"/>
        <v>EŠTÓK Tomáš</v>
      </c>
      <c r="H238" s="459"/>
      <c r="I238" s="459"/>
      <c r="J238" s="459"/>
      <c r="K238" s="346" t="s">
        <v>198</v>
      </c>
      <c r="O238" s="146"/>
      <c r="P238" s="146"/>
      <c r="S238" s="148"/>
      <c r="T238" s="147"/>
      <c r="U238" s="147"/>
      <c r="Z238" s="146"/>
      <c r="AA238" s="146"/>
    </row>
    <row r="239" spans="1:27" hidden="1">
      <c r="A239" s="177"/>
      <c r="B239" s="492"/>
      <c r="C239" s="493"/>
      <c r="D239" s="496"/>
      <c r="E239" s="497"/>
      <c r="F239" s="176"/>
      <c r="G239" s="459" t="str">
        <f t="shared" si="4"/>
        <v xml:space="preserve"> </v>
      </c>
      <c r="H239" s="459"/>
      <c r="I239" s="459"/>
      <c r="J239" s="459"/>
      <c r="K239" s="346" t="s">
        <v>197</v>
      </c>
      <c r="O239" s="146"/>
      <c r="P239" s="146"/>
      <c r="S239" s="148"/>
      <c r="T239" s="147"/>
      <c r="U239" s="147"/>
      <c r="Z239" s="146"/>
      <c r="AA239" s="146"/>
    </row>
    <row r="240" spans="1:27" hidden="1">
      <c r="A240" s="174">
        <v>20405</v>
      </c>
      <c r="B240" s="494" t="s">
        <v>215</v>
      </c>
      <c r="C240" s="495"/>
      <c r="D240" s="460" t="s">
        <v>121</v>
      </c>
      <c r="E240" s="461"/>
      <c r="F240" s="150"/>
      <c r="G240" s="458" t="str">
        <f t="shared" si="4"/>
        <v>JETMAR Jakub</v>
      </c>
      <c r="H240" s="458"/>
      <c r="I240" s="458"/>
      <c r="J240" s="458"/>
      <c r="K240" s="339" t="s">
        <v>214</v>
      </c>
      <c r="O240" s="146"/>
      <c r="P240" s="146"/>
      <c r="S240" s="148"/>
      <c r="T240" s="147"/>
      <c r="U240" s="147"/>
      <c r="Z240" s="146"/>
      <c r="AA240" s="146"/>
    </row>
    <row r="241" spans="1:27" hidden="1">
      <c r="A241" s="174">
        <v>20150</v>
      </c>
      <c r="B241" s="494" t="s">
        <v>213</v>
      </c>
      <c r="C241" s="495"/>
      <c r="D241" s="460" t="s">
        <v>114</v>
      </c>
      <c r="E241" s="461"/>
      <c r="F241" s="150"/>
      <c r="G241" s="458" t="str">
        <f t="shared" si="4"/>
        <v>HLAVATÁ Lucie</v>
      </c>
      <c r="H241" s="458"/>
      <c r="I241" s="458"/>
      <c r="J241" s="458"/>
      <c r="K241" s="339" t="s">
        <v>205</v>
      </c>
      <c r="O241" s="146"/>
      <c r="P241" s="146"/>
      <c r="S241" s="148"/>
      <c r="T241" s="147"/>
      <c r="U241" s="147"/>
      <c r="Z241" s="146"/>
      <c r="AA241" s="146"/>
    </row>
    <row r="242" spans="1:27" hidden="1">
      <c r="A242" s="174">
        <v>20149</v>
      </c>
      <c r="B242" s="494" t="s">
        <v>212</v>
      </c>
      <c r="C242" s="495"/>
      <c r="D242" s="460" t="s">
        <v>85</v>
      </c>
      <c r="E242" s="461"/>
      <c r="F242" s="150"/>
      <c r="G242" s="458" t="str">
        <f t="shared" si="4"/>
        <v>KOSTELECKÝ Vojtěch</v>
      </c>
      <c r="H242" s="458"/>
      <c r="I242" s="458"/>
      <c r="J242" s="458"/>
      <c r="K242" s="339" t="s">
        <v>204</v>
      </c>
      <c r="O242" s="146"/>
      <c r="P242" s="146"/>
      <c r="S242" s="148"/>
      <c r="T242" s="147"/>
      <c r="U242" s="147"/>
      <c r="Z242" s="146"/>
      <c r="AA242" s="146"/>
    </row>
    <row r="243" spans="1:27" hidden="1">
      <c r="A243" s="174">
        <v>20145</v>
      </c>
      <c r="B243" s="494" t="s">
        <v>211</v>
      </c>
      <c r="C243" s="495"/>
      <c r="D243" s="460" t="s">
        <v>78</v>
      </c>
      <c r="E243" s="461"/>
      <c r="F243" s="150"/>
      <c r="G243" s="458" t="str">
        <f t="shared" si="4"/>
        <v>KOZDERA Martin</v>
      </c>
      <c r="H243" s="458"/>
      <c r="I243" s="458"/>
      <c r="J243" s="458"/>
      <c r="K243" s="339" t="s">
        <v>203</v>
      </c>
      <c r="O243" s="146"/>
      <c r="P243" s="146"/>
      <c r="S243" s="148"/>
      <c r="T243" s="147"/>
      <c r="U243" s="147"/>
      <c r="Z243" s="146"/>
      <c r="AA243" s="146"/>
    </row>
    <row r="244" spans="1:27" hidden="1">
      <c r="A244" s="174">
        <v>20144</v>
      </c>
      <c r="B244" s="494" t="s">
        <v>210</v>
      </c>
      <c r="C244" s="495"/>
      <c r="D244" s="460" t="s">
        <v>111</v>
      </c>
      <c r="E244" s="461"/>
      <c r="F244" s="150"/>
      <c r="G244" s="458" t="str">
        <f t="shared" si="4"/>
        <v>KUDWEIS Tomáš</v>
      </c>
      <c r="H244" s="458"/>
      <c r="I244" s="458"/>
      <c r="J244" s="458"/>
      <c r="K244" s="339" t="s">
        <v>202</v>
      </c>
      <c r="O244" s="146"/>
      <c r="P244" s="146"/>
      <c r="S244" s="148"/>
      <c r="T244" s="147"/>
      <c r="U244" s="147"/>
      <c r="Z244" s="146"/>
      <c r="AA244" s="146"/>
    </row>
    <row r="245" spans="1:27" hidden="1">
      <c r="A245" s="174">
        <v>20148</v>
      </c>
      <c r="B245" s="494" t="s">
        <v>209</v>
      </c>
      <c r="C245" s="495"/>
      <c r="D245" s="460" t="s">
        <v>81</v>
      </c>
      <c r="E245" s="461"/>
      <c r="F245" s="150"/>
      <c r="G245" s="458" t="str">
        <f t="shared" si="4"/>
        <v>PEŘINA Petr</v>
      </c>
      <c r="H245" s="458"/>
      <c r="I245" s="458"/>
      <c r="J245" s="458"/>
      <c r="K245" s="339" t="s">
        <v>201</v>
      </c>
      <c r="O245" s="146"/>
      <c r="P245" s="146"/>
      <c r="S245" s="148"/>
      <c r="T245" s="147"/>
      <c r="U245" s="147"/>
      <c r="Z245" s="146"/>
      <c r="AA245" s="146"/>
    </row>
    <row r="246" spans="1:27" hidden="1">
      <c r="A246" s="174">
        <v>20143</v>
      </c>
      <c r="B246" s="494" t="s">
        <v>208</v>
      </c>
      <c r="C246" s="495"/>
      <c r="D246" s="460" t="s">
        <v>107</v>
      </c>
      <c r="E246" s="461"/>
      <c r="F246" s="150"/>
      <c r="G246" s="458" t="str">
        <f t="shared" si="4"/>
        <v>SEDLÁK Marek</v>
      </c>
      <c r="H246" s="458"/>
      <c r="I246" s="458"/>
      <c r="J246" s="458"/>
      <c r="K246" s="339" t="s">
        <v>200</v>
      </c>
      <c r="O246" s="146"/>
      <c r="P246" s="146"/>
      <c r="S246" s="148"/>
      <c r="T246" s="147"/>
      <c r="U246" s="147"/>
      <c r="Z246" s="146"/>
      <c r="AA246" s="146"/>
    </row>
    <row r="247" spans="1:27" hidden="1">
      <c r="A247" s="174">
        <v>20146</v>
      </c>
      <c r="B247" s="494" t="s">
        <v>207</v>
      </c>
      <c r="C247" s="495"/>
      <c r="D247" s="460" t="s">
        <v>103</v>
      </c>
      <c r="E247" s="461"/>
      <c r="F247" s="150"/>
      <c r="G247" s="458" t="str">
        <f t="shared" si="4"/>
        <v>ŠIMŮNEK Radovan</v>
      </c>
      <c r="H247" s="458"/>
      <c r="I247" s="458"/>
      <c r="J247" s="458"/>
      <c r="K247" s="339" t="s">
        <v>199</v>
      </c>
      <c r="O247" s="146"/>
      <c r="P247" s="146"/>
      <c r="S247" s="148"/>
      <c r="T247" s="147"/>
      <c r="U247" s="147"/>
      <c r="Z247" s="146"/>
      <c r="AA247" s="146"/>
    </row>
    <row r="248" spans="1:27" hidden="1">
      <c r="A248" s="174"/>
      <c r="B248" s="494"/>
      <c r="C248" s="495"/>
      <c r="D248" s="460"/>
      <c r="E248" s="461"/>
      <c r="F248" s="150"/>
      <c r="G248" s="458" t="str">
        <f t="shared" si="4"/>
        <v xml:space="preserve"> </v>
      </c>
      <c r="H248" s="458"/>
      <c r="I248" s="458"/>
      <c r="J248" s="458"/>
      <c r="K248" s="339" t="s">
        <v>198</v>
      </c>
      <c r="O248" s="146"/>
      <c r="P248" s="146"/>
      <c r="S248" s="148"/>
      <c r="T248" s="147"/>
      <c r="U248" s="147"/>
      <c r="Z248" s="146"/>
      <c r="AA248" s="146"/>
    </row>
    <row r="249" spans="1:27" hidden="1">
      <c r="A249" s="174"/>
      <c r="B249" s="494"/>
      <c r="C249" s="495"/>
      <c r="D249" s="460"/>
      <c r="E249" s="461"/>
      <c r="F249" s="150"/>
      <c r="G249" s="458" t="str">
        <f t="shared" si="4"/>
        <v xml:space="preserve"> </v>
      </c>
      <c r="H249" s="458"/>
      <c r="I249" s="458"/>
      <c r="J249" s="458"/>
      <c r="K249" s="339" t="s">
        <v>197</v>
      </c>
      <c r="O249" s="146"/>
      <c r="P249" s="146"/>
      <c r="S249" s="148"/>
      <c r="T249" s="147"/>
      <c r="U249" s="147"/>
      <c r="Z249" s="146"/>
      <c r="AA249" s="146"/>
    </row>
    <row r="250" spans="1:27" hidden="1">
      <c r="A250" s="173">
        <f t="shared" ref="A250:B265" si="5">A73</f>
        <v>0</v>
      </c>
      <c r="B250" s="511">
        <f t="shared" si="5"/>
        <v>0</v>
      </c>
      <c r="C250" s="512"/>
      <c r="D250" s="463">
        <f t="shared" ref="D250:D265" si="6">D73</f>
        <v>0</v>
      </c>
      <c r="E250" s="464"/>
      <c r="F250" s="172"/>
      <c r="G250" s="462" t="str">
        <f t="shared" si="4"/>
        <v>0 0</v>
      </c>
      <c r="H250" s="462"/>
      <c r="I250" s="462"/>
      <c r="J250" s="462"/>
      <c r="K250" s="340" t="s">
        <v>206</v>
      </c>
      <c r="O250" s="146"/>
      <c r="P250" s="146"/>
      <c r="S250" s="148"/>
      <c r="T250" s="147"/>
      <c r="U250" s="147"/>
      <c r="Z250" s="146"/>
      <c r="AA250" s="146"/>
    </row>
    <row r="251" spans="1:27" hidden="1">
      <c r="A251" s="173">
        <f t="shared" si="5"/>
        <v>0</v>
      </c>
      <c r="B251" s="511">
        <f t="shared" si="5"/>
        <v>0</v>
      </c>
      <c r="C251" s="512"/>
      <c r="D251" s="463">
        <f t="shared" si="6"/>
        <v>0</v>
      </c>
      <c r="E251" s="464"/>
      <c r="F251" s="172"/>
      <c r="G251" s="462" t="str">
        <f t="shared" si="4"/>
        <v>0 0</v>
      </c>
      <c r="H251" s="462"/>
      <c r="I251" s="462"/>
      <c r="J251" s="462"/>
      <c r="K251" s="340" t="s">
        <v>205</v>
      </c>
      <c r="O251" s="146"/>
      <c r="P251" s="146"/>
      <c r="S251" s="148"/>
      <c r="T251" s="147"/>
      <c r="U251" s="147"/>
      <c r="Z251" s="146"/>
      <c r="AA251" s="146"/>
    </row>
    <row r="252" spans="1:27" hidden="1">
      <c r="A252" s="173">
        <f t="shared" si="5"/>
        <v>0</v>
      </c>
      <c r="B252" s="511">
        <f t="shared" si="5"/>
        <v>0</v>
      </c>
      <c r="C252" s="512"/>
      <c r="D252" s="463">
        <f t="shared" si="6"/>
        <v>0</v>
      </c>
      <c r="E252" s="464"/>
      <c r="F252" s="172"/>
      <c r="G252" s="462" t="str">
        <f t="shared" si="4"/>
        <v>0 0</v>
      </c>
      <c r="H252" s="462"/>
      <c r="I252" s="462"/>
      <c r="J252" s="462"/>
      <c r="K252" s="340" t="s">
        <v>204</v>
      </c>
      <c r="O252" s="146"/>
      <c r="P252" s="146"/>
      <c r="S252" s="148"/>
      <c r="T252" s="147"/>
      <c r="U252" s="147"/>
      <c r="Z252" s="146"/>
      <c r="AA252" s="146"/>
    </row>
    <row r="253" spans="1:27" hidden="1">
      <c r="A253" s="173">
        <f t="shared" si="5"/>
        <v>0</v>
      </c>
      <c r="B253" s="511">
        <f t="shared" si="5"/>
        <v>0</v>
      </c>
      <c r="C253" s="512"/>
      <c r="D253" s="463">
        <f t="shared" si="6"/>
        <v>0</v>
      </c>
      <c r="E253" s="464"/>
      <c r="F253" s="172"/>
      <c r="G253" s="462" t="str">
        <f t="shared" si="4"/>
        <v>0 0</v>
      </c>
      <c r="H253" s="462"/>
      <c r="I253" s="462"/>
      <c r="J253" s="462"/>
      <c r="K253" s="340" t="s">
        <v>203</v>
      </c>
      <c r="O253" s="146"/>
      <c r="P253" s="146"/>
      <c r="S253" s="148"/>
      <c r="T253" s="147"/>
      <c r="U253" s="147"/>
      <c r="Z253" s="146"/>
      <c r="AA253" s="146"/>
    </row>
    <row r="254" spans="1:27" hidden="1">
      <c r="A254" s="173">
        <f t="shared" si="5"/>
        <v>0</v>
      </c>
      <c r="B254" s="511">
        <f t="shared" si="5"/>
        <v>0</v>
      </c>
      <c r="C254" s="512"/>
      <c r="D254" s="463">
        <f t="shared" si="6"/>
        <v>0</v>
      </c>
      <c r="E254" s="464"/>
      <c r="F254" s="172"/>
      <c r="G254" s="462" t="str">
        <f t="shared" si="4"/>
        <v>0 0</v>
      </c>
      <c r="H254" s="462"/>
      <c r="I254" s="462"/>
      <c r="J254" s="462"/>
      <c r="K254" s="340" t="s">
        <v>202</v>
      </c>
      <c r="O254" s="146"/>
      <c r="P254" s="146"/>
      <c r="S254" s="148"/>
      <c r="T254" s="147"/>
      <c r="U254" s="147"/>
      <c r="Z254" s="146"/>
      <c r="AA254" s="146"/>
    </row>
    <row r="255" spans="1:27" hidden="1">
      <c r="A255" s="173">
        <f t="shared" si="5"/>
        <v>0</v>
      </c>
      <c r="B255" s="511">
        <f t="shared" si="5"/>
        <v>0</v>
      </c>
      <c r="C255" s="512"/>
      <c r="D255" s="463">
        <f t="shared" si="6"/>
        <v>0</v>
      </c>
      <c r="E255" s="464"/>
      <c r="F255" s="172"/>
      <c r="G255" s="462" t="str">
        <f t="shared" si="4"/>
        <v>0 0</v>
      </c>
      <c r="H255" s="462"/>
      <c r="I255" s="462"/>
      <c r="J255" s="462"/>
      <c r="K255" s="340" t="s">
        <v>201</v>
      </c>
      <c r="O255" s="146"/>
      <c r="P255" s="146"/>
      <c r="S255" s="148"/>
      <c r="T255" s="147"/>
      <c r="U255" s="147"/>
      <c r="Z255" s="146"/>
      <c r="AA255" s="146"/>
    </row>
    <row r="256" spans="1:27" hidden="1">
      <c r="A256" s="173">
        <f t="shared" si="5"/>
        <v>0</v>
      </c>
      <c r="B256" s="511">
        <f t="shared" si="5"/>
        <v>0</v>
      </c>
      <c r="C256" s="512"/>
      <c r="D256" s="463">
        <f t="shared" si="6"/>
        <v>0</v>
      </c>
      <c r="E256" s="464"/>
      <c r="F256" s="172"/>
      <c r="G256" s="462" t="str">
        <f t="shared" si="4"/>
        <v>0 0</v>
      </c>
      <c r="H256" s="462"/>
      <c r="I256" s="462"/>
      <c r="J256" s="462"/>
      <c r="K256" s="340" t="s">
        <v>200</v>
      </c>
      <c r="O256" s="146"/>
      <c r="P256" s="146"/>
      <c r="S256" s="148"/>
      <c r="T256" s="147"/>
      <c r="U256" s="147"/>
      <c r="Z256" s="146"/>
      <c r="AA256" s="146"/>
    </row>
    <row r="257" spans="1:27" hidden="1">
      <c r="A257" s="173">
        <f t="shared" si="5"/>
        <v>0</v>
      </c>
      <c r="B257" s="511">
        <f t="shared" si="5"/>
        <v>0</v>
      </c>
      <c r="C257" s="512"/>
      <c r="D257" s="463">
        <f t="shared" si="6"/>
        <v>0</v>
      </c>
      <c r="E257" s="464"/>
      <c r="F257" s="172"/>
      <c r="G257" s="462" t="str">
        <f t="shared" si="4"/>
        <v>0 0</v>
      </c>
      <c r="H257" s="462"/>
      <c r="I257" s="462"/>
      <c r="J257" s="462"/>
      <c r="K257" s="340" t="s">
        <v>199</v>
      </c>
      <c r="O257" s="146"/>
      <c r="P257" s="146"/>
      <c r="S257" s="148"/>
      <c r="T257" s="147"/>
      <c r="U257" s="147"/>
      <c r="Z257" s="146"/>
      <c r="AA257" s="146"/>
    </row>
    <row r="258" spans="1:27" hidden="1">
      <c r="A258" s="173">
        <f t="shared" si="5"/>
        <v>0</v>
      </c>
      <c r="B258" s="511">
        <f t="shared" si="5"/>
        <v>0</v>
      </c>
      <c r="C258" s="512"/>
      <c r="D258" s="463">
        <f t="shared" si="6"/>
        <v>0</v>
      </c>
      <c r="E258" s="464"/>
      <c r="F258" s="172"/>
      <c r="G258" s="462" t="str">
        <f t="shared" si="4"/>
        <v>0 0</v>
      </c>
      <c r="H258" s="462"/>
      <c r="I258" s="462"/>
      <c r="J258" s="462"/>
      <c r="K258" s="340" t="s">
        <v>198</v>
      </c>
      <c r="O258" s="146"/>
      <c r="P258" s="146"/>
      <c r="S258" s="148"/>
      <c r="T258" s="147"/>
      <c r="U258" s="147"/>
      <c r="Z258" s="146"/>
      <c r="AA258" s="146"/>
    </row>
    <row r="259" spans="1:27" hidden="1">
      <c r="A259" s="173">
        <f t="shared" si="5"/>
        <v>0</v>
      </c>
      <c r="B259" s="511">
        <f t="shared" si="5"/>
        <v>0</v>
      </c>
      <c r="C259" s="512"/>
      <c r="D259" s="463">
        <f t="shared" si="6"/>
        <v>0</v>
      </c>
      <c r="E259" s="464"/>
      <c r="F259" s="172"/>
      <c r="G259" s="462" t="str">
        <f t="shared" si="4"/>
        <v>0 0</v>
      </c>
      <c r="H259" s="462"/>
      <c r="I259" s="462"/>
      <c r="J259" s="462"/>
      <c r="K259" s="340" t="s">
        <v>197</v>
      </c>
      <c r="O259" s="146"/>
      <c r="P259" s="146"/>
      <c r="S259" s="148"/>
      <c r="T259" s="147"/>
      <c r="U259" s="147"/>
      <c r="Z259" s="146"/>
      <c r="AA259" s="146"/>
    </row>
    <row r="260" spans="1:27" hidden="1">
      <c r="A260" s="173">
        <f t="shared" si="5"/>
        <v>0</v>
      </c>
      <c r="B260" s="511">
        <f t="shared" si="5"/>
        <v>0</v>
      </c>
      <c r="C260" s="512"/>
      <c r="D260" s="463">
        <f t="shared" si="6"/>
        <v>0</v>
      </c>
      <c r="E260" s="464"/>
      <c r="F260" s="172"/>
      <c r="G260" s="462" t="str">
        <f t="shared" si="4"/>
        <v>0 0</v>
      </c>
      <c r="H260" s="462"/>
      <c r="I260" s="462"/>
      <c r="J260" s="462"/>
      <c r="K260" s="340" t="s">
        <v>196</v>
      </c>
      <c r="O260" s="146"/>
      <c r="P260" s="146"/>
      <c r="S260" s="148"/>
      <c r="T260" s="147"/>
      <c r="U260" s="147"/>
      <c r="Z260" s="146"/>
      <c r="AA260" s="146"/>
    </row>
    <row r="261" spans="1:27" hidden="1">
      <c r="A261" s="173">
        <f t="shared" si="5"/>
        <v>0</v>
      </c>
      <c r="B261" s="511">
        <f t="shared" si="5"/>
        <v>0</v>
      </c>
      <c r="C261" s="512"/>
      <c r="D261" s="463">
        <f t="shared" si="6"/>
        <v>0</v>
      </c>
      <c r="E261" s="464"/>
      <c r="F261" s="172"/>
      <c r="G261" s="462" t="str">
        <f t="shared" si="4"/>
        <v>0 0</v>
      </c>
      <c r="H261" s="462"/>
      <c r="I261" s="462"/>
      <c r="J261" s="462"/>
      <c r="K261" s="340" t="s">
        <v>195</v>
      </c>
      <c r="O261" s="146"/>
      <c r="P261" s="146"/>
      <c r="S261" s="148"/>
      <c r="T261" s="147"/>
      <c r="U261" s="147"/>
      <c r="Z261" s="146"/>
      <c r="AA261" s="146"/>
    </row>
    <row r="262" spans="1:27" hidden="1">
      <c r="A262" s="173">
        <f t="shared" si="5"/>
        <v>0</v>
      </c>
      <c r="B262" s="511">
        <f t="shared" si="5"/>
        <v>0</v>
      </c>
      <c r="C262" s="512"/>
      <c r="D262" s="463">
        <f t="shared" si="6"/>
        <v>0</v>
      </c>
      <c r="E262" s="464"/>
      <c r="F262" s="172"/>
      <c r="G262" s="462" t="str">
        <f t="shared" si="4"/>
        <v>0 0</v>
      </c>
      <c r="H262" s="462"/>
      <c r="I262" s="462"/>
      <c r="J262" s="462"/>
      <c r="K262" s="340" t="s">
        <v>194</v>
      </c>
      <c r="O262" s="146"/>
      <c r="P262" s="146"/>
      <c r="S262" s="148"/>
      <c r="T262" s="147"/>
      <c r="U262" s="147"/>
      <c r="Z262" s="146"/>
      <c r="AA262" s="146"/>
    </row>
    <row r="263" spans="1:27" hidden="1">
      <c r="A263" s="173">
        <f t="shared" si="5"/>
        <v>0</v>
      </c>
      <c r="B263" s="511">
        <f t="shared" si="5"/>
        <v>0</v>
      </c>
      <c r="C263" s="512"/>
      <c r="D263" s="463">
        <f t="shared" si="6"/>
        <v>0</v>
      </c>
      <c r="E263" s="464"/>
      <c r="F263" s="172"/>
      <c r="G263" s="462" t="str">
        <f t="shared" si="4"/>
        <v>0 0</v>
      </c>
      <c r="H263" s="462"/>
      <c r="I263" s="462"/>
      <c r="J263" s="462"/>
      <c r="K263" s="340" t="s">
        <v>193</v>
      </c>
      <c r="O263" s="146"/>
      <c r="P263" s="146"/>
      <c r="S263" s="148"/>
      <c r="T263" s="147"/>
      <c r="U263" s="147"/>
      <c r="Z263" s="146"/>
      <c r="AA263" s="146"/>
    </row>
    <row r="264" spans="1:27" ht="12.75" hidden="1" customHeight="1">
      <c r="A264" s="173">
        <f t="shared" si="5"/>
        <v>0</v>
      </c>
      <c r="B264" s="511">
        <f t="shared" si="5"/>
        <v>0</v>
      </c>
      <c r="C264" s="512"/>
      <c r="D264" s="463">
        <f t="shared" si="6"/>
        <v>0</v>
      </c>
      <c r="E264" s="464"/>
      <c r="F264" s="172"/>
      <c r="G264" s="462" t="str">
        <f t="shared" si="4"/>
        <v>0 0</v>
      </c>
      <c r="H264" s="462"/>
      <c r="I264" s="462"/>
      <c r="J264" s="462"/>
      <c r="K264" s="340" t="s">
        <v>192</v>
      </c>
      <c r="O264" s="146"/>
      <c r="P264" s="146"/>
      <c r="S264" s="148"/>
      <c r="T264" s="147"/>
      <c r="U264" s="147"/>
      <c r="Z264" s="146"/>
      <c r="AA264" s="146"/>
    </row>
    <row r="265" spans="1:27" ht="12.75" hidden="1" customHeight="1">
      <c r="A265" s="173">
        <f t="shared" si="5"/>
        <v>0</v>
      </c>
      <c r="B265" s="511">
        <f t="shared" si="5"/>
        <v>0</v>
      </c>
      <c r="C265" s="512"/>
      <c r="D265" s="463">
        <f t="shared" si="6"/>
        <v>0</v>
      </c>
      <c r="E265" s="464"/>
      <c r="F265" s="172"/>
      <c r="G265" s="462" t="str">
        <f t="shared" si="4"/>
        <v>0 0</v>
      </c>
      <c r="H265" s="462"/>
      <c r="I265" s="462"/>
      <c r="J265" s="462"/>
      <c r="K265" s="340" t="s">
        <v>191</v>
      </c>
      <c r="O265" s="146"/>
      <c r="P265" s="146"/>
      <c r="S265" s="148"/>
      <c r="T265" s="147"/>
      <c r="U265" s="147"/>
      <c r="Z265" s="146"/>
      <c r="AA265" s="146"/>
    </row>
    <row r="266" spans="1:27" ht="12.75" hidden="1" customHeight="1">
      <c r="A266" s="150"/>
      <c r="B266" s="150"/>
      <c r="C266" s="150"/>
      <c r="D266" s="150"/>
      <c r="E266" s="150"/>
      <c r="F266" s="150"/>
      <c r="G266" s="150"/>
      <c r="H266" s="150"/>
      <c r="J266" s="339"/>
      <c r="L266" s="149"/>
      <c r="O266" s="146"/>
      <c r="P266" s="146"/>
      <c r="S266" s="148"/>
      <c r="T266" s="147"/>
      <c r="U266" s="147"/>
      <c r="Z266" s="146"/>
      <c r="AA266" s="146"/>
    </row>
    <row r="267" spans="1:27" ht="11.25" customHeight="1">
      <c r="A267" s="338" t="s">
        <v>190</v>
      </c>
      <c r="B267" s="455" t="s">
        <v>189</v>
      </c>
      <c r="C267" s="455"/>
      <c r="D267" s="455"/>
      <c r="E267" s="456" t="s">
        <v>188</v>
      </c>
      <c r="F267" s="456"/>
      <c r="G267" s="456"/>
      <c r="H267" s="456"/>
      <c r="I267" s="456" t="s">
        <v>187</v>
      </c>
      <c r="J267" s="456"/>
      <c r="K267" s="168"/>
      <c r="L267" s="454" t="s">
        <v>186</v>
      </c>
      <c r="M267" s="454"/>
      <c r="N267" s="454"/>
      <c r="O267" s="457"/>
      <c r="P267" s="457"/>
      <c r="Q267" s="457"/>
      <c r="R267" s="457"/>
      <c r="V267" s="348"/>
      <c r="W267" s="166"/>
      <c r="X267" s="166"/>
      <c r="Y267" s="166"/>
      <c r="Z267" s="166"/>
      <c r="AA267" s="166"/>
    </row>
    <row r="268" spans="1:27" ht="13.5" customHeight="1">
      <c r="A268" s="164"/>
      <c r="B268" s="165" t="s">
        <v>185</v>
      </c>
      <c r="C268" s="163"/>
      <c r="D268" s="163"/>
      <c r="E268" s="163" t="s">
        <v>184</v>
      </c>
      <c r="F268" s="163"/>
      <c r="G268" s="163"/>
      <c r="H268" s="163"/>
      <c r="I268" s="163" t="s">
        <v>95</v>
      </c>
      <c r="J268" s="163"/>
      <c r="K268" s="163"/>
      <c r="L268" s="164" t="s">
        <v>154</v>
      </c>
      <c r="M268" s="163" t="s">
        <v>183</v>
      </c>
      <c r="N268" s="163"/>
      <c r="O268" s="158"/>
      <c r="P268" s="157"/>
      <c r="Q268" s="157"/>
      <c r="R268" s="157"/>
      <c r="S268" s="157"/>
      <c r="V268" s="156"/>
      <c r="W268" s="155"/>
      <c r="X268" s="154"/>
      <c r="Y268" s="153"/>
      <c r="Z268" s="152"/>
      <c r="AA268" s="151"/>
    </row>
    <row r="269" spans="1:27" ht="13.5" customHeight="1">
      <c r="A269" s="162"/>
      <c r="B269" s="161" t="s">
        <v>182</v>
      </c>
      <c r="C269" s="159"/>
      <c r="D269" s="159"/>
      <c r="E269" s="159" t="s">
        <v>181</v>
      </c>
      <c r="F269" s="159"/>
      <c r="G269" s="159"/>
      <c r="H269" s="159"/>
      <c r="I269" s="159" t="s">
        <v>180</v>
      </c>
      <c r="J269" s="159"/>
      <c r="K269" s="159"/>
      <c r="L269" s="160" t="s">
        <v>156</v>
      </c>
      <c r="M269" s="159" t="s">
        <v>158</v>
      </c>
      <c r="N269" s="159"/>
      <c r="O269" s="158"/>
      <c r="P269" s="157"/>
      <c r="Q269" s="157"/>
      <c r="R269" s="157"/>
      <c r="S269" s="157"/>
      <c r="V269" s="156"/>
      <c r="W269" s="155"/>
      <c r="X269" s="154"/>
      <c r="Y269" s="153"/>
      <c r="Z269" s="152"/>
      <c r="AA269" s="151"/>
    </row>
    <row r="270" spans="1:27" ht="13.5" customHeight="1">
      <c r="A270" s="162"/>
      <c r="B270" s="161" t="s">
        <v>150</v>
      </c>
      <c r="C270" s="159"/>
      <c r="D270" s="159"/>
      <c r="E270" s="159" t="s">
        <v>133</v>
      </c>
      <c r="F270" s="159"/>
      <c r="G270" s="159"/>
      <c r="H270" s="159"/>
      <c r="I270" s="159" t="s">
        <v>152</v>
      </c>
      <c r="J270" s="159"/>
      <c r="K270" s="159"/>
      <c r="L270" s="160" t="s">
        <v>162</v>
      </c>
      <c r="M270" s="159" t="s">
        <v>179</v>
      </c>
      <c r="N270" s="159"/>
      <c r="O270" s="158"/>
      <c r="P270" s="157"/>
      <c r="Q270" s="157"/>
      <c r="R270" s="157"/>
      <c r="S270" s="157"/>
      <c r="V270" s="156"/>
      <c r="W270" s="155"/>
      <c r="X270" s="154"/>
      <c r="Y270" s="153"/>
      <c r="Z270" s="152"/>
      <c r="AA270" s="151"/>
    </row>
    <row r="271" spans="1:27" ht="13.5" customHeight="1">
      <c r="A271" s="162"/>
      <c r="B271" s="159" t="s">
        <v>446</v>
      </c>
      <c r="C271" s="159"/>
      <c r="D271" s="159"/>
      <c r="E271" s="159" t="s">
        <v>102</v>
      </c>
      <c r="F271" s="159"/>
      <c r="G271" s="159"/>
      <c r="H271" s="159"/>
      <c r="I271" s="159" t="s">
        <v>127</v>
      </c>
      <c r="J271" s="159"/>
      <c r="K271" s="159"/>
      <c r="L271" s="160" t="s">
        <v>170</v>
      </c>
      <c r="M271" s="159" t="s">
        <v>158</v>
      </c>
      <c r="N271" s="159"/>
      <c r="O271" s="158"/>
      <c r="P271" s="157"/>
      <c r="Q271" s="157"/>
      <c r="R271" s="157"/>
      <c r="S271" s="157"/>
      <c r="V271" s="156"/>
      <c r="W271" s="155"/>
      <c r="X271" s="154"/>
      <c r="Y271" s="153"/>
      <c r="Z271" s="152"/>
      <c r="AA271" s="151"/>
    </row>
    <row r="272" spans="1:27" ht="13.5" customHeight="1">
      <c r="A272" s="162"/>
      <c r="B272" s="161" t="s">
        <v>177</v>
      </c>
      <c r="C272" s="159"/>
      <c r="D272" s="159"/>
      <c r="E272" s="159" t="s">
        <v>176</v>
      </c>
      <c r="F272" s="159"/>
      <c r="G272" s="159"/>
      <c r="H272" s="159"/>
      <c r="I272" s="159" t="s">
        <v>175</v>
      </c>
      <c r="J272" s="159"/>
      <c r="K272" s="159"/>
      <c r="L272" s="160" t="s">
        <v>162</v>
      </c>
      <c r="M272" s="159" t="s">
        <v>158</v>
      </c>
      <c r="N272" s="159"/>
      <c r="O272" s="158"/>
      <c r="P272" s="157"/>
      <c r="Q272" s="157"/>
      <c r="R272" s="157"/>
      <c r="S272" s="157"/>
      <c r="V272" s="156"/>
      <c r="W272" s="155"/>
      <c r="X272" s="154"/>
      <c r="Y272" s="153"/>
      <c r="Z272" s="152"/>
      <c r="AA272" s="151"/>
    </row>
    <row r="273" spans="1:27" ht="13.5" customHeight="1">
      <c r="A273" s="162"/>
      <c r="B273" s="161" t="s">
        <v>149</v>
      </c>
      <c r="C273" s="159"/>
      <c r="D273" s="159"/>
      <c r="E273" s="159" t="s">
        <v>132</v>
      </c>
      <c r="F273" s="159"/>
      <c r="G273" s="159"/>
      <c r="H273" s="159"/>
      <c r="I273" s="159" t="s">
        <v>95</v>
      </c>
      <c r="J273" s="159"/>
      <c r="K273" s="159"/>
      <c r="L273" s="162" t="s">
        <v>156</v>
      </c>
      <c r="M273" s="159" t="s">
        <v>153</v>
      </c>
      <c r="N273" s="159"/>
      <c r="O273" s="158"/>
      <c r="P273" s="157"/>
      <c r="Q273" s="157"/>
      <c r="R273" s="157"/>
      <c r="S273" s="157"/>
      <c r="V273" s="156"/>
      <c r="W273" s="155"/>
      <c r="X273" s="154"/>
      <c r="Y273" s="153"/>
      <c r="Z273" s="152"/>
      <c r="AA273" s="151"/>
    </row>
    <row r="274" spans="1:27" ht="13.5" customHeight="1">
      <c r="A274" s="162"/>
      <c r="B274" s="161" t="s">
        <v>174</v>
      </c>
      <c r="C274" s="159"/>
      <c r="D274" s="159"/>
      <c r="E274" s="159" t="s">
        <v>173</v>
      </c>
      <c r="F274" s="159"/>
      <c r="G274" s="159"/>
      <c r="H274" s="159"/>
      <c r="I274" s="159" t="s">
        <v>95</v>
      </c>
      <c r="J274" s="159"/>
      <c r="K274" s="159"/>
      <c r="L274" s="160" t="s">
        <v>154</v>
      </c>
      <c r="M274" s="159" t="s">
        <v>153</v>
      </c>
      <c r="N274" s="159"/>
      <c r="O274" s="158"/>
      <c r="P274" s="157"/>
      <c r="Q274" s="157"/>
      <c r="R274" s="157"/>
      <c r="S274" s="157"/>
      <c r="V274" s="156"/>
      <c r="W274" s="155"/>
      <c r="X274" s="154"/>
      <c r="Y274" s="153"/>
      <c r="Z274" s="152"/>
      <c r="AA274" s="151"/>
    </row>
    <row r="275" spans="1:27" ht="13.5" customHeight="1">
      <c r="A275" s="162"/>
      <c r="B275" s="161" t="s">
        <v>172</v>
      </c>
      <c r="C275" s="159"/>
      <c r="D275" s="159"/>
      <c r="E275" s="159" t="s">
        <v>171</v>
      </c>
      <c r="F275" s="159"/>
      <c r="G275" s="159"/>
      <c r="H275" s="159"/>
      <c r="I275" s="159" t="s">
        <v>168</v>
      </c>
      <c r="J275" s="159"/>
      <c r="K275" s="159"/>
      <c r="L275" s="160" t="s">
        <v>170</v>
      </c>
      <c r="M275" s="159" t="s">
        <v>153</v>
      </c>
      <c r="N275" s="159"/>
      <c r="O275" s="158"/>
      <c r="P275" s="157"/>
      <c r="Q275" s="157"/>
      <c r="R275" s="157"/>
      <c r="S275" s="157"/>
      <c r="V275" s="156"/>
      <c r="W275" s="155"/>
      <c r="X275" s="154"/>
      <c r="Y275" s="153"/>
      <c r="Z275" s="152"/>
      <c r="AA275" s="151"/>
    </row>
    <row r="276" spans="1:27" ht="13.5" customHeight="1">
      <c r="A276" s="162"/>
      <c r="B276" s="161" t="s">
        <v>93</v>
      </c>
      <c r="C276" s="159"/>
      <c r="D276" s="159"/>
      <c r="E276" s="159" t="s">
        <v>169</v>
      </c>
      <c r="F276" s="159"/>
      <c r="G276" s="159"/>
      <c r="H276" s="159"/>
      <c r="I276" s="159" t="s">
        <v>168</v>
      </c>
      <c r="J276" s="159"/>
      <c r="K276" s="159"/>
      <c r="L276" s="160" t="s">
        <v>162</v>
      </c>
      <c r="M276" s="159" t="s">
        <v>153</v>
      </c>
      <c r="N276" s="159"/>
      <c r="O276" s="158"/>
      <c r="P276" s="157"/>
      <c r="Q276" s="157"/>
      <c r="R276" s="157"/>
      <c r="S276" s="157"/>
      <c r="V276" s="156"/>
      <c r="W276" s="155"/>
      <c r="X276" s="154"/>
      <c r="Y276" s="153"/>
      <c r="Z276" s="152"/>
      <c r="AA276" s="151"/>
    </row>
    <row r="277" spans="1:27" ht="13.5" customHeight="1">
      <c r="A277" s="162"/>
      <c r="B277" s="161" t="s">
        <v>167</v>
      </c>
      <c r="C277" s="159"/>
      <c r="D277" s="159"/>
      <c r="E277" s="159" t="s">
        <v>166</v>
      </c>
      <c r="F277" s="159"/>
      <c r="G277" s="159"/>
      <c r="H277" s="159"/>
      <c r="I277" s="159" t="s">
        <v>165</v>
      </c>
      <c r="J277" s="159"/>
      <c r="K277" s="159"/>
      <c r="L277" s="162" t="s">
        <v>162</v>
      </c>
      <c r="M277" s="159" t="s">
        <v>158</v>
      </c>
      <c r="N277" s="159"/>
      <c r="O277" s="158"/>
      <c r="P277" s="157"/>
      <c r="Q277" s="157"/>
      <c r="R277" s="157"/>
      <c r="S277" s="157"/>
      <c r="V277" s="156"/>
      <c r="W277" s="155"/>
      <c r="X277" s="154"/>
      <c r="Y277" s="153"/>
      <c r="Z277" s="152"/>
      <c r="AA277" s="151"/>
    </row>
    <row r="278" spans="1:27" ht="13.5" customHeight="1">
      <c r="A278" s="162"/>
      <c r="B278" s="161" t="s">
        <v>9</v>
      </c>
      <c r="C278" s="159"/>
      <c r="D278" s="159"/>
      <c r="E278" s="159" t="s">
        <v>164</v>
      </c>
      <c r="F278" s="159"/>
      <c r="G278" s="159"/>
      <c r="H278" s="159"/>
      <c r="I278" s="159" t="s">
        <v>163</v>
      </c>
      <c r="J278" s="159"/>
      <c r="K278" s="159"/>
      <c r="L278" s="160" t="s">
        <v>162</v>
      </c>
      <c r="M278" s="159" t="s">
        <v>158</v>
      </c>
      <c r="N278" s="159"/>
      <c r="O278" s="158"/>
      <c r="P278" s="157"/>
      <c r="Q278" s="157"/>
      <c r="R278" s="157"/>
      <c r="S278" s="157"/>
      <c r="V278" s="156"/>
      <c r="W278" s="155"/>
      <c r="X278" s="154"/>
      <c r="Y278" s="152"/>
      <c r="Z278" s="152"/>
      <c r="AA278" s="151"/>
    </row>
    <row r="279" spans="1:27" ht="13.5" customHeight="1">
      <c r="A279" s="162"/>
      <c r="B279" s="161" t="s">
        <v>161</v>
      </c>
      <c r="C279" s="159"/>
      <c r="D279" s="159"/>
      <c r="E279" s="159" t="s">
        <v>160</v>
      </c>
      <c r="F279" s="159"/>
      <c r="G279" s="159"/>
      <c r="H279" s="159"/>
      <c r="I279" s="159" t="s">
        <v>159</v>
      </c>
      <c r="J279" s="159"/>
      <c r="K279" s="159"/>
      <c r="L279" s="162" t="s">
        <v>154</v>
      </c>
      <c r="M279" s="159" t="s">
        <v>158</v>
      </c>
      <c r="N279" s="159"/>
      <c r="O279" s="158"/>
      <c r="P279" s="157"/>
      <c r="Q279" s="157"/>
      <c r="R279" s="157"/>
      <c r="S279" s="157"/>
      <c r="V279" s="156"/>
      <c r="W279" s="155"/>
      <c r="X279" s="154"/>
      <c r="Y279" s="152"/>
      <c r="Z279" s="152"/>
      <c r="AA279" s="151"/>
    </row>
    <row r="280" spans="1:27" ht="13.5" customHeight="1">
      <c r="A280" s="162"/>
      <c r="B280" s="161" t="s">
        <v>124</v>
      </c>
      <c r="C280" s="159"/>
      <c r="D280" s="159"/>
      <c r="E280" s="159" t="s">
        <v>101</v>
      </c>
      <c r="F280" s="159"/>
      <c r="G280" s="159"/>
      <c r="H280" s="159"/>
      <c r="I280" s="159" t="s">
        <v>157</v>
      </c>
      <c r="J280" s="159"/>
      <c r="K280" s="159"/>
      <c r="L280" s="162" t="s">
        <v>156</v>
      </c>
      <c r="M280" s="159" t="s">
        <v>153</v>
      </c>
      <c r="N280" s="159"/>
      <c r="O280" s="158"/>
      <c r="P280" s="157"/>
      <c r="Q280" s="157"/>
      <c r="R280" s="157"/>
      <c r="S280" s="157"/>
      <c r="V280" s="156"/>
      <c r="W280" s="155"/>
      <c r="X280" s="154"/>
      <c r="Y280" s="153"/>
      <c r="Z280" s="152"/>
      <c r="AA280" s="151"/>
    </row>
    <row r="281" spans="1:27" ht="13.5" customHeight="1">
      <c r="A281" s="162"/>
      <c r="B281" s="161" t="s">
        <v>7</v>
      </c>
      <c r="C281" s="159"/>
      <c r="D281" s="159"/>
      <c r="E281" s="159" t="s">
        <v>155</v>
      </c>
      <c r="F281" s="159"/>
      <c r="G281" s="159"/>
      <c r="H281" s="159"/>
      <c r="I281" s="159" t="s">
        <v>3</v>
      </c>
      <c r="J281" s="159"/>
      <c r="K281" s="159"/>
      <c r="L281" s="160" t="s">
        <v>154</v>
      </c>
      <c r="M281" s="159" t="s">
        <v>153</v>
      </c>
      <c r="N281" s="159"/>
      <c r="O281" s="158"/>
      <c r="P281" s="157"/>
      <c r="Q281" s="157"/>
      <c r="R281" s="157"/>
      <c r="S281" s="157"/>
      <c r="V281" s="156"/>
      <c r="W281" s="155"/>
      <c r="X281" s="154"/>
      <c r="Y281" s="153"/>
      <c r="Z281" s="152"/>
      <c r="AA281" s="151"/>
    </row>
    <row r="282" spans="1:27">
      <c r="K282" s="149"/>
    </row>
  </sheetData>
  <sheetProtection password="C416" sheet="1" formatColumns="0" selectLockedCells="1" sort="0"/>
  <mergeCells count="647">
    <mergeCell ref="Q267:R267"/>
    <mergeCell ref="B70:C70"/>
    <mergeCell ref="D70:E70"/>
    <mergeCell ref="F70:H70"/>
    <mergeCell ref="I68:I70"/>
    <mergeCell ref="A68:H68"/>
    <mergeCell ref="A69:H69"/>
    <mergeCell ref="G256:J256"/>
    <mergeCell ref="B71:C71"/>
    <mergeCell ref="B72:C72"/>
    <mergeCell ref="L71:N71"/>
    <mergeCell ref="B267:D267"/>
    <mergeCell ref="E267:H267"/>
    <mergeCell ref="I267:J267"/>
    <mergeCell ref="L267:N267"/>
    <mergeCell ref="O267:P267"/>
    <mergeCell ref="G247:J247"/>
    <mergeCell ref="G248:J248"/>
    <mergeCell ref="G249:J249"/>
    <mergeCell ref="G230:J230"/>
    <mergeCell ref="D71:E71"/>
    <mergeCell ref="F71:H71"/>
    <mergeCell ref="G262:J262"/>
    <mergeCell ref="G243:J243"/>
    <mergeCell ref="G244:J244"/>
    <mergeCell ref="D249:E249"/>
    <mergeCell ref="G245:J245"/>
    <mergeCell ref="G246:J246"/>
    <mergeCell ref="G231:J231"/>
    <mergeCell ref="G232:J232"/>
    <mergeCell ref="G233:J233"/>
    <mergeCell ref="G239:J239"/>
    <mergeCell ref="G240:J240"/>
    <mergeCell ref="G241:J241"/>
    <mergeCell ref="G234:J234"/>
    <mergeCell ref="G265:J265"/>
    <mergeCell ref="G261:J261"/>
    <mergeCell ref="G250:J250"/>
    <mergeCell ref="G242:J242"/>
    <mergeCell ref="D265:E265"/>
    <mergeCell ref="G263:J263"/>
    <mergeCell ref="G264:J264"/>
    <mergeCell ref="G259:J259"/>
    <mergeCell ref="G260:J260"/>
    <mergeCell ref="G258:J258"/>
    <mergeCell ref="G255:J255"/>
    <mergeCell ref="D258:E258"/>
    <mergeCell ref="D251:E251"/>
    <mergeCell ref="D252:E252"/>
    <mergeCell ref="G251:J251"/>
    <mergeCell ref="G252:J252"/>
    <mergeCell ref="D253:E253"/>
    <mergeCell ref="D254:E254"/>
    <mergeCell ref="G253:J253"/>
    <mergeCell ref="G254:J254"/>
    <mergeCell ref="G257:J257"/>
    <mergeCell ref="G235:J235"/>
    <mergeCell ref="G236:J236"/>
    <mergeCell ref="G237:J237"/>
    <mergeCell ref="G238:J238"/>
    <mergeCell ref="D242:E242"/>
    <mergeCell ref="D243:E243"/>
    <mergeCell ref="D244:E244"/>
    <mergeCell ref="D257:E257"/>
    <mergeCell ref="D255:E255"/>
    <mergeCell ref="G229:J229"/>
    <mergeCell ref="G218:J218"/>
    <mergeCell ref="G219:J219"/>
    <mergeCell ref="G220:J220"/>
    <mergeCell ref="G221:J221"/>
    <mergeCell ref="G222:J222"/>
    <mergeCell ref="G223:J223"/>
    <mergeCell ref="G228:J228"/>
    <mergeCell ref="G225:J225"/>
    <mergeCell ref="G226:J226"/>
    <mergeCell ref="D72:E72"/>
    <mergeCell ref="F72:H72"/>
    <mergeCell ref="D73:E73"/>
    <mergeCell ref="F73:H73"/>
    <mergeCell ref="D74:E74"/>
    <mergeCell ref="G224:J224"/>
    <mergeCell ref="G211:J211"/>
    <mergeCell ref="G204:J204"/>
    <mergeCell ref="G192:J192"/>
    <mergeCell ref="G193:J193"/>
    <mergeCell ref="G227:J227"/>
    <mergeCell ref="B73:C73"/>
    <mergeCell ref="B74:C74"/>
    <mergeCell ref="F74:H74"/>
    <mergeCell ref="B75:C75"/>
    <mergeCell ref="D75:E75"/>
    <mergeCell ref="G205:J205"/>
    <mergeCell ref="G195:J195"/>
    <mergeCell ref="G196:J196"/>
    <mergeCell ref="G201:J201"/>
    <mergeCell ref="G213:J213"/>
    <mergeCell ref="G214:J214"/>
    <mergeCell ref="G215:J215"/>
    <mergeCell ref="G217:J217"/>
    <mergeCell ref="G207:J207"/>
    <mergeCell ref="G208:J208"/>
    <mergeCell ref="G209:J209"/>
    <mergeCell ref="G210:J210"/>
    <mergeCell ref="G216:J216"/>
    <mergeCell ref="G203:J203"/>
    <mergeCell ref="G202:J202"/>
    <mergeCell ref="G206:J206"/>
    <mergeCell ref="G212:J212"/>
    <mergeCell ref="D77:E77"/>
    <mergeCell ref="G194:J194"/>
    <mergeCell ref="G187:J187"/>
    <mergeCell ref="G188:J188"/>
    <mergeCell ref="G189:J189"/>
    <mergeCell ref="G200:J200"/>
    <mergeCell ref="G197:J197"/>
    <mergeCell ref="G198:J198"/>
    <mergeCell ref="G184:J184"/>
    <mergeCell ref="G168:J168"/>
    <mergeCell ref="G169:J169"/>
    <mergeCell ref="G170:J170"/>
    <mergeCell ref="G173:J173"/>
    <mergeCell ref="G181:J181"/>
    <mergeCell ref="G174:J174"/>
    <mergeCell ref="G191:J191"/>
    <mergeCell ref="G199:J199"/>
    <mergeCell ref="G155:J155"/>
    <mergeCell ref="G156:J156"/>
    <mergeCell ref="G176:J176"/>
    <mergeCell ref="G160:J160"/>
    <mergeCell ref="G183:J183"/>
    <mergeCell ref="G179:J179"/>
    <mergeCell ref="G180:J180"/>
    <mergeCell ref="G177:J177"/>
    <mergeCell ref="G178:J178"/>
    <mergeCell ref="G190:J190"/>
    <mergeCell ref="G182:J182"/>
    <mergeCell ref="G185:J185"/>
    <mergeCell ref="G186:J186"/>
    <mergeCell ref="G175:J175"/>
    <mergeCell ref="G171:J171"/>
    <mergeCell ref="G172:J172"/>
    <mergeCell ref="F79:H79"/>
    <mergeCell ref="B80:C80"/>
    <mergeCell ref="D80:E80"/>
    <mergeCell ref="G153:J153"/>
    <mergeCell ref="G154:J154"/>
    <mergeCell ref="G142:J142"/>
    <mergeCell ref="G151:J151"/>
    <mergeCell ref="G152:J152"/>
    <mergeCell ref="G148:J148"/>
    <mergeCell ref="B150:C150"/>
    <mergeCell ref="B82:C82"/>
    <mergeCell ref="D82:E82"/>
    <mergeCell ref="G150:J150"/>
    <mergeCell ref="B151:C151"/>
    <mergeCell ref="B83:C83"/>
    <mergeCell ref="B127:C127"/>
    <mergeCell ref="G145:J145"/>
    <mergeCell ref="B131:C131"/>
    <mergeCell ref="B132:C132"/>
    <mergeCell ref="B133:C133"/>
    <mergeCell ref="B134:C134"/>
    <mergeCell ref="B138:C138"/>
    <mergeCell ref="B139:C139"/>
    <mergeCell ref="G147:J147"/>
    <mergeCell ref="G117:J117"/>
    <mergeCell ref="G112:J112"/>
    <mergeCell ref="G113:J113"/>
    <mergeCell ref="G119:J119"/>
    <mergeCell ref="G120:J120"/>
    <mergeCell ref="G121:J121"/>
    <mergeCell ref="G114:J114"/>
    <mergeCell ref="B136:C136"/>
    <mergeCell ref="F87:H87"/>
    <mergeCell ref="F88:H88"/>
    <mergeCell ref="G141:J141"/>
    <mergeCell ref="G143:J143"/>
    <mergeCell ref="B122:C122"/>
    <mergeCell ref="D122:E122"/>
    <mergeCell ref="D123:E123"/>
    <mergeCell ref="D118:E118"/>
    <mergeCell ref="D119:E119"/>
    <mergeCell ref="D120:E120"/>
    <mergeCell ref="F75:H75"/>
    <mergeCell ref="D85:E85"/>
    <mergeCell ref="D83:E83"/>
    <mergeCell ref="B84:C84"/>
    <mergeCell ref="D84:E84"/>
    <mergeCell ref="B76:C76"/>
    <mergeCell ref="D76:E76"/>
    <mergeCell ref="F76:H76"/>
    <mergeCell ref="B123:C123"/>
    <mergeCell ref="B86:C86"/>
    <mergeCell ref="D86:E86"/>
    <mergeCell ref="B87:C87"/>
    <mergeCell ref="D87:E87"/>
    <mergeCell ref="D88:E88"/>
    <mergeCell ref="D111:E111"/>
    <mergeCell ref="B112:C112"/>
    <mergeCell ref="B114:C114"/>
    <mergeCell ref="D113:E113"/>
    <mergeCell ref="D121:E121"/>
    <mergeCell ref="D117:E117"/>
    <mergeCell ref="B117:C117"/>
    <mergeCell ref="B118:C118"/>
    <mergeCell ref="B119:C119"/>
    <mergeCell ref="B120:C120"/>
    <mergeCell ref="B251:C251"/>
    <mergeCell ref="B252:C252"/>
    <mergeCell ref="B257:C257"/>
    <mergeCell ref="D131:E131"/>
    <mergeCell ref="D138:E138"/>
    <mergeCell ref="B130:C130"/>
    <mergeCell ref="B135:C135"/>
    <mergeCell ref="B137:C137"/>
    <mergeCell ref="D129:E129"/>
    <mergeCell ref="B152:C152"/>
    <mergeCell ref="B129:C129"/>
    <mergeCell ref="D140:E140"/>
    <mergeCell ref="D141:E141"/>
    <mergeCell ref="B157:C157"/>
    <mergeCell ref="B158:C158"/>
    <mergeCell ref="D250:E250"/>
    <mergeCell ref="B264:C264"/>
    <mergeCell ref="D264:E264"/>
    <mergeCell ref="G115:J115"/>
    <mergeCell ref="G116:J116"/>
    <mergeCell ref="B142:C142"/>
    <mergeCell ref="B143:C143"/>
    <mergeCell ref="B261:C261"/>
    <mergeCell ref="B116:C116"/>
    <mergeCell ref="B162:C162"/>
    <mergeCell ref="B175:C175"/>
    <mergeCell ref="B163:C163"/>
    <mergeCell ref="B164:C164"/>
    <mergeCell ref="B147:C147"/>
    <mergeCell ref="B230:C230"/>
    <mergeCell ref="B153:C153"/>
    <mergeCell ref="B154:C154"/>
    <mergeCell ref="B155:C155"/>
    <mergeCell ref="B156:C156"/>
    <mergeCell ref="B160:C160"/>
    <mergeCell ref="B161:C161"/>
    <mergeCell ref="B258:C258"/>
    <mergeCell ref="B253:C253"/>
    <mergeCell ref="D130:E130"/>
    <mergeCell ref="B254:C254"/>
    <mergeCell ref="V1:AA1"/>
    <mergeCell ref="L1:N1"/>
    <mergeCell ref="D1:I1"/>
    <mergeCell ref="L3:S3"/>
    <mergeCell ref="K27:L27"/>
    <mergeCell ref="D5:G5"/>
    <mergeCell ref="B262:C262"/>
    <mergeCell ref="B263:C263"/>
    <mergeCell ref="D261:E261"/>
    <mergeCell ref="D262:E262"/>
    <mergeCell ref="D263:E263"/>
    <mergeCell ref="B259:C259"/>
    <mergeCell ref="B260:C260"/>
    <mergeCell ref="D260:E260"/>
    <mergeCell ref="D259:E259"/>
    <mergeCell ref="B171:C171"/>
    <mergeCell ref="B172:C172"/>
    <mergeCell ref="B173:C173"/>
    <mergeCell ref="B174:C174"/>
    <mergeCell ref="B148:C148"/>
    <mergeCell ref="B149:C149"/>
    <mergeCell ref="B255:C255"/>
    <mergeCell ref="D256:E256"/>
    <mergeCell ref="B256:C256"/>
    <mergeCell ref="O1:P1"/>
    <mergeCell ref="Q1:S1"/>
    <mergeCell ref="B3:I3"/>
    <mergeCell ref="B1:C2"/>
    <mergeCell ref="A8:B9"/>
    <mergeCell ref="C5:C6"/>
    <mergeCell ref="K5:L5"/>
    <mergeCell ref="A5:B5"/>
    <mergeCell ref="B140:C140"/>
    <mergeCell ref="G123:J123"/>
    <mergeCell ref="G124:J124"/>
    <mergeCell ref="B124:C124"/>
    <mergeCell ref="B125:C125"/>
    <mergeCell ref="B126:C126"/>
    <mergeCell ref="D124:E124"/>
    <mergeCell ref="D125:E125"/>
    <mergeCell ref="D126:E126"/>
    <mergeCell ref="G125:J125"/>
    <mergeCell ref="G126:J126"/>
    <mergeCell ref="G138:J138"/>
    <mergeCell ref="G137:J137"/>
    <mergeCell ref="G133:J133"/>
    <mergeCell ref="B128:C128"/>
    <mergeCell ref="G122:J122"/>
    <mergeCell ref="V66:AA66"/>
    <mergeCell ref="I26:I27"/>
    <mergeCell ref="I36:I37"/>
    <mergeCell ref="K10:L11"/>
    <mergeCell ref="S16:S17"/>
    <mergeCell ref="K23:L24"/>
    <mergeCell ref="I13:I14"/>
    <mergeCell ref="K28:L29"/>
    <mergeCell ref="K18:L19"/>
    <mergeCell ref="I33:I34"/>
    <mergeCell ref="K17:L17"/>
    <mergeCell ref="I18:I19"/>
    <mergeCell ref="I23:I24"/>
    <mergeCell ref="K13:L14"/>
    <mergeCell ref="K15:L16"/>
    <mergeCell ref="I16:I17"/>
    <mergeCell ref="S36:S37"/>
    <mergeCell ref="K37:L37"/>
    <mergeCell ref="K35:L36"/>
    <mergeCell ref="A6:B6"/>
    <mergeCell ref="S11:S12"/>
    <mergeCell ref="K12:L12"/>
    <mergeCell ref="A12:B12"/>
    <mergeCell ref="K6:L6"/>
    <mergeCell ref="A10:B11"/>
    <mergeCell ref="S26:S27"/>
    <mergeCell ref="K33:L34"/>
    <mergeCell ref="A35:B36"/>
    <mergeCell ref="I31:I32"/>
    <mergeCell ref="I28:I29"/>
    <mergeCell ref="A28:B29"/>
    <mergeCell ref="A37:B37"/>
    <mergeCell ref="A13:B14"/>
    <mergeCell ref="A15:B16"/>
    <mergeCell ref="A17:B17"/>
    <mergeCell ref="A18:B19"/>
    <mergeCell ref="K8:L9"/>
    <mergeCell ref="M5:M6"/>
    <mergeCell ref="A27:B27"/>
    <mergeCell ref="K30:L31"/>
    <mergeCell ref="K32:L32"/>
    <mergeCell ref="S21:S22"/>
    <mergeCell ref="K20:L21"/>
    <mergeCell ref="K25:L26"/>
    <mergeCell ref="I21:I22"/>
    <mergeCell ref="A30:B31"/>
    <mergeCell ref="N5:Q5"/>
    <mergeCell ref="S31:S32"/>
    <mergeCell ref="A33:B34"/>
    <mergeCell ref="A32:B32"/>
    <mergeCell ref="A20:B21"/>
    <mergeCell ref="A25:B26"/>
    <mergeCell ref="A23:B24"/>
    <mergeCell ref="K22:L22"/>
    <mergeCell ref="A22:B22"/>
    <mergeCell ref="I11:I12"/>
    <mergeCell ref="C42:E42"/>
    <mergeCell ref="C41:E41"/>
    <mergeCell ref="M42:O42"/>
    <mergeCell ref="O57:R57"/>
    <mergeCell ref="C43:H43"/>
    <mergeCell ref="Q47:S47"/>
    <mergeCell ref="G41:H41"/>
    <mergeCell ref="Q41:R41"/>
    <mergeCell ref="A49:S49"/>
    <mergeCell ref="C46:D46"/>
    <mergeCell ref="J46:K46"/>
    <mergeCell ref="J47:K47"/>
    <mergeCell ref="P43:S43"/>
    <mergeCell ref="C47:D47"/>
    <mergeCell ref="L43:M43"/>
    <mergeCell ref="E57:H57"/>
    <mergeCell ref="A52:S52"/>
    <mergeCell ref="B57:C57"/>
    <mergeCell ref="M41:O41"/>
    <mergeCell ref="A50:S50"/>
    <mergeCell ref="L57:M57"/>
    <mergeCell ref="B111:C111"/>
    <mergeCell ref="A66:B66"/>
    <mergeCell ref="C66:H66"/>
    <mergeCell ref="A61:S61"/>
    <mergeCell ref="A62:S62"/>
    <mergeCell ref="B104:C104"/>
    <mergeCell ref="B107:C107"/>
    <mergeCell ref="B88:C88"/>
    <mergeCell ref="F83:H83"/>
    <mergeCell ref="B58:C58"/>
    <mergeCell ref="E58:H58"/>
    <mergeCell ref="L58:M58"/>
    <mergeCell ref="O58:R58"/>
    <mergeCell ref="A64:S64"/>
    <mergeCell ref="B77:C77"/>
    <mergeCell ref="F80:H80"/>
    <mergeCell ref="F82:H82"/>
    <mergeCell ref="F77:H77"/>
    <mergeCell ref="B78:C78"/>
    <mergeCell ref="D78:E78"/>
    <mergeCell ref="F78:H78"/>
    <mergeCell ref="B79:C79"/>
    <mergeCell ref="D79:E79"/>
    <mergeCell ref="B113:C113"/>
    <mergeCell ref="D112:E112"/>
    <mergeCell ref="G109:J109"/>
    <mergeCell ref="D114:E114"/>
    <mergeCell ref="D115:E115"/>
    <mergeCell ref="G111:J111"/>
    <mergeCell ref="G107:J107"/>
    <mergeCell ref="B106:C106"/>
    <mergeCell ref="A65:S65"/>
    <mergeCell ref="G106:J106"/>
    <mergeCell ref="K106:L106"/>
    <mergeCell ref="D107:E107"/>
    <mergeCell ref="D108:E108"/>
    <mergeCell ref="D109:E109"/>
    <mergeCell ref="G108:J108"/>
    <mergeCell ref="F84:H84"/>
    <mergeCell ref="F85:H85"/>
    <mergeCell ref="B108:C108"/>
    <mergeCell ref="B109:C109"/>
    <mergeCell ref="B110:C110"/>
    <mergeCell ref="D110:E110"/>
    <mergeCell ref="G110:J110"/>
    <mergeCell ref="F86:H86"/>
    <mergeCell ref="B85:C85"/>
    <mergeCell ref="G127:J127"/>
    <mergeCell ref="G128:J128"/>
    <mergeCell ref="G129:J129"/>
    <mergeCell ref="B165:C165"/>
    <mergeCell ref="D142:E142"/>
    <mergeCell ref="D143:E143"/>
    <mergeCell ref="D139:E139"/>
    <mergeCell ref="D159:E159"/>
    <mergeCell ref="B115:C115"/>
    <mergeCell ref="B141:C141"/>
    <mergeCell ref="B144:C144"/>
    <mergeCell ref="B145:C145"/>
    <mergeCell ref="G118:J118"/>
    <mergeCell ref="G140:J140"/>
    <mergeCell ref="G136:J136"/>
    <mergeCell ref="G130:J130"/>
    <mergeCell ref="G131:J131"/>
    <mergeCell ref="G132:J132"/>
    <mergeCell ref="G139:J139"/>
    <mergeCell ref="G134:J134"/>
    <mergeCell ref="G135:J135"/>
    <mergeCell ref="B121:C121"/>
    <mergeCell ref="G149:J149"/>
    <mergeCell ref="G144:J144"/>
    <mergeCell ref="D150:E150"/>
    <mergeCell ref="D151:E151"/>
    <mergeCell ref="B188:C188"/>
    <mergeCell ref="B189:C189"/>
    <mergeCell ref="B182:C182"/>
    <mergeCell ref="B183:C183"/>
    <mergeCell ref="B184:C184"/>
    <mergeCell ref="B185:C185"/>
    <mergeCell ref="B186:C186"/>
    <mergeCell ref="B187:C187"/>
    <mergeCell ref="B166:C166"/>
    <mergeCell ref="B167:C167"/>
    <mergeCell ref="B181:C181"/>
    <mergeCell ref="B176:C176"/>
    <mergeCell ref="B177:C177"/>
    <mergeCell ref="B178:C178"/>
    <mergeCell ref="B180:C180"/>
    <mergeCell ref="B179:C179"/>
    <mergeCell ref="B159:C159"/>
    <mergeCell ref="B196:C196"/>
    <mergeCell ref="B197:C197"/>
    <mergeCell ref="B206:C206"/>
    <mergeCell ref="B207:C207"/>
    <mergeCell ref="B168:C168"/>
    <mergeCell ref="B169:C169"/>
    <mergeCell ref="B170:C170"/>
    <mergeCell ref="B200:C200"/>
    <mergeCell ref="B210:C210"/>
    <mergeCell ref="B201:C201"/>
    <mergeCell ref="B202:C202"/>
    <mergeCell ref="B203:C203"/>
    <mergeCell ref="B198:C198"/>
    <mergeCell ref="B199:C199"/>
    <mergeCell ref="B190:C190"/>
    <mergeCell ref="B191:C191"/>
    <mergeCell ref="B192:C192"/>
    <mergeCell ref="B193:C193"/>
    <mergeCell ref="B233:C233"/>
    <mergeCell ref="B234:C234"/>
    <mergeCell ref="B223:C223"/>
    <mergeCell ref="B224:C224"/>
    <mergeCell ref="B225:C225"/>
    <mergeCell ref="B226:C226"/>
    <mergeCell ref="B219:C219"/>
    <mergeCell ref="B220:C220"/>
    <mergeCell ref="B221:C221"/>
    <mergeCell ref="B222:C222"/>
    <mergeCell ref="B227:C227"/>
    <mergeCell ref="B228:C228"/>
    <mergeCell ref="B229:C229"/>
    <mergeCell ref="D152:E152"/>
    <mergeCell ref="D153:E153"/>
    <mergeCell ref="D154:E154"/>
    <mergeCell ref="D155:E155"/>
    <mergeCell ref="D156:E156"/>
    <mergeCell ref="D157:E157"/>
    <mergeCell ref="D158:E158"/>
    <mergeCell ref="B211:C211"/>
    <mergeCell ref="B212:C212"/>
    <mergeCell ref="B213:C213"/>
    <mergeCell ref="B214:C214"/>
    <mergeCell ref="B215:C215"/>
    <mergeCell ref="B216:C216"/>
    <mergeCell ref="B217:C217"/>
    <mergeCell ref="B218:C218"/>
    <mergeCell ref="B208:C208"/>
    <mergeCell ref="B209:C209"/>
    <mergeCell ref="B194:C194"/>
    <mergeCell ref="B195:C195"/>
    <mergeCell ref="B204:C204"/>
    <mergeCell ref="B205:C205"/>
    <mergeCell ref="D116:E116"/>
    <mergeCell ref="D106:E106"/>
    <mergeCell ref="D148:E148"/>
    <mergeCell ref="D149:E149"/>
    <mergeCell ref="D132:E132"/>
    <mergeCell ref="D133:E133"/>
    <mergeCell ref="D134:E134"/>
    <mergeCell ref="D135:E135"/>
    <mergeCell ref="D136:E136"/>
    <mergeCell ref="D137:E137"/>
    <mergeCell ref="D127:E127"/>
    <mergeCell ref="D128:E128"/>
    <mergeCell ref="D145:E145"/>
    <mergeCell ref="D147:E147"/>
    <mergeCell ref="D144:E144"/>
    <mergeCell ref="D172:E172"/>
    <mergeCell ref="D163:E163"/>
    <mergeCell ref="D164:E164"/>
    <mergeCell ref="D168:E168"/>
    <mergeCell ref="D169:E169"/>
    <mergeCell ref="D173:E173"/>
    <mergeCell ref="G157:J157"/>
    <mergeCell ref="D170:E170"/>
    <mergeCell ref="D171:E171"/>
    <mergeCell ref="D165:E165"/>
    <mergeCell ref="D166:E166"/>
    <mergeCell ref="D167:E167"/>
    <mergeCell ref="G166:J166"/>
    <mergeCell ref="G167:J167"/>
    <mergeCell ref="G165:J165"/>
    <mergeCell ref="D160:E160"/>
    <mergeCell ref="D161:E161"/>
    <mergeCell ref="D162:E162"/>
    <mergeCell ref="G161:J161"/>
    <mergeCell ref="G162:J162"/>
    <mergeCell ref="G163:J163"/>
    <mergeCell ref="G158:J158"/>
    <mergeCell ref="G159:J159"/>
    <mergeCell ref="G164:J164"/>
    <mergeCell ref="D181:E181"/>
    <mergeCell ref="D182:E182"/>
    <mergeCell ref="D183:E183"/>
    <mergeCell ref="D184:E184"/>
    <mergeCell ref="D185:E185"/>
    <mergeCell ref="D186:E186"/>
    <mergeCell ref="D187:E187"/>
    <mergeCell ref="D174:E174"/>
    <mergeCell ref="D175:E175"/>
    <mergeCell ref="D176:E176"/>
    <mergeCell ref="D177:E177"/>
    <mergeCell ref="D178:E178"/>
    <mergeCell ref="D179:E179"/>
    <mergeCell ref="B250:C250"/>
    <mergeCell ref="B247:C247"/>
    <mergeCell ref="B246:C246"/>
    <mergeCell ref="B240:C240"/>
    <mergeCell ref="B242:C242"/>
    <mergeCell ref="B244:C244"/>
    <mergeCell ref="B245:C245"/>
    <mergeCell ref="B265:C265"/>
    <mergeCell ref="D190:E190"/>
    <mergeCell ref="D191:E191"/>
    <mergeCell ref="D192:E192"/>
    <mergeCell ref="D193:E193"/>
    <mergeCell ref="D194:E194"/>
    <mergeCell ref="D195:E195"/>
    <mergeCell ref="D196:E196"/>
    <mergeCell ref="B248:C248"/>
    <mergeCell ref="B249:C249"/>
    <mergeCell ref="B241:C241"/>
    <mergeCell ref="D198:E198"/>
    <mergeCell ref="D199:E199"/>
    <mergeCell ref="D200:E200"/>
    <mergeCell ref="D205:E205"/>
    <mergeCell ref="B232:C232"/>
    <mergeCell ref="D209:E209"/>
    <mergeCell ref="G146:J146"/>
    <mergeCell ref="D233:E233"/>
    <mergeCell ref="D234:E234"/>
    <mergeCell ref="D246:E246"/>
    <mergeCell ref="D235:E235"/>
    <mergeCell ref="D222:E222"/>
    <mergeCell ref="D223:E223"/>
    <mergeCell ref="D224:E224"/>
    <mergeCell ref="D217:E217"/>
    <mergeCell ref="D218:E218"/>
    <mergeCell ref="D219:E219"/>
    <mergeCell ref="D220:E220"/>
    <mergeCell ref="D208:E208"/>
    <mergeCell ref="D201:E201"/>
    <mergeCell ref="D202:E202"/>
    <mergeCell ref="D203:E203"/>
    <mergeCell ref="D204:E204"/>
    <mergeCell ref="D221:E221"/>
    <mergeCell ref="D213:E213"/>
    <mergeCell ref="D214:E214"/>
    <mergeCell ref="D215:E215"/>
    <mergeCell ref="D216:E216"/>
    <mergeCell ref="D188:E188"/>
    <mergeCell ref="D189:E189"/>
    <mergeCell ref="D237:E237"/>
    <mergeCell ref="D238:E238"/>
    <mergeCell ref="D239:E239"/>
    <mergeCell ref="D240:E240"/>
    <mergeCell ref="D241:E241"/>
    <mergeCell ref="D245:E245"/>
    <mergeCell ref="D247:E247"/>
    <mergeCell ref="D248:E248"/>
    <mergeCell ref="B146:C146"/>
    <mergeCell ref="D146:E146"/>
    <mergeCell ref="D210:E210"/>
    <mergeCell ref="D197:E197"/>
    <mergeCell ref="B235:C235"/>
    <mergeCell ref="B236:C236"/>
    <mergeCell ref="B237:C237"/>
    <mergeCell ref="B238:C238"/>
    <mergeCell ref="B239:C239"/>
    <mergeCell ref="D211:E211"/>
    <mergeCell ref="D212:E212"/>
    <mergeCell ref="D206:E206"/>
    <mergeCell ref="D207:E207"/>
    <mergeCell ref="B231:C231"/>
    <mergeCell ref="B243:C243"/>
    <mergeCell ref="D180:E180"/>
    <mergeCell ref="D229:E229"/>
    <mergeCell ref="D230:E230"/>
    <mergeCell ref="D231:E231"/>
    <mergeCell ref="D232:E232"/>
    <mergeCell ref="D225:E225"/>
    <mergeCell ref="D226:E226"/>
    <mergeCell ref="D227:E227"/>
    <mergeCell ref="D228:E228"/>
    <mergeCell ref="D236:E236"/>
  </mergeCells>
  <conditionalFormatting sqref="K37:L37">
    <cfRule type="expression" dxfId="85" priority="85" stopIfTrue="1">
      <formula>$K$37=$S$58</formula>
    </cfRule>
    <cfRule type="expression" dxfId="84" priority="86" stopIfTrue="1">
      <formula>$K$37=$S$57</formula>
    </cfRule>
  </conditionalFormatting>
  <conditionalFormatting sqref="K32:L32">
    <cfRule type="expression" dxfId="83" priority="83" stopIfTrue="1">
      <formula>$K$32=$S$58</formula>
    </cfRule>
    <cfRule type="expression" dxfId="82" priority="84" stopIfTrue="1">
      <formula>$K$32=$S$57</formula>
    </cfRule>
  </conditionalFormatting>
  <conditionalFormatting sqref="K27:L27">
    <cfRule type="expression" dxfId="81" priority="81" stopIfTrue="1">
      <formula>$K$27=$S$58</formula>
    </cfRule>
    <cfRule type="expression" dxfId="80" priority="82" stopIfTrue="1">
      <formula>$K$27=$S$57</formula>
    </cfRule>
  </conditionalFormatting>
  <conditionalFormatting sqref="K22:L22">
    <cfRule type="expression" dxfId="79" priority="79" stopIfTrue="1">
      <formula>$K$22=$S$58</formula>
    </cfRule>
    <cfRule type="expression" dxfId="78" priority="80" stopIfTrue="1">
      <formula>$K$22=$S$57</formula>
    </cfRule>
  </conditionalFormatting>
  <conditionalFormatting sqref="K17:L17">
    <cfRule type="expression" dxfId="77" priority="77" stopIfTrue="1">
      <formula>$K$17=$S$58</formula>
    </cfRule>
    <cfRule type="expression" dxfId="76" priority="78" stopIfTrue="1">
      <formula>$K$17=$S$57</formula>
    </cfRule>
  </conditionalFormatting>
  <conditionalFormatting sqref="K12:L12">
    <cfRule type="expression" dxfId="75" priority="75" stopIfTrue="1">
      <formula>$K$12=$S$58</formula>
    </cfRule>
    <cfRule type="expression" dxfId="74" priority="76" stopIfTrue="1">
      <formula>$K$12=$S$57</formula>
    </cfRule>
  </conditionalFormatting>
  <conditionalFormatting sqref="A12:B12">
    <cfRule type="expression" dxfId="73" priority="73" stopIfTrue="1">
      <formula>$A$12=$I$57</formula>
    </cfRule>
    <cfRule type="expression" dxfId="72" priority="74" stopIfTrue="1">
      <formula>$A$12=$I$58</formula>
    </cfRule>
  </conditionalFormatting>
  <conditionalFormatting sqref="A17:B17">
    <cfRule type="expression" dxfId="71" priority="71">
      <formula>$A$17=$I$57</formula>
    </cfRule>
    <cfRule type="expression" dxfId="70" priority="72">
      <formula>$A$17=$I$58</formula>
    </cfRule>
  </conditionalFormatting>
  <conditionalFormatting sqref="A22:B22">
    <cfRule type="expression" dxfId="69" priority="69" stopIfTrue="1">
      <formula>$A$22=$I$58</formula>
    </cfRule>
    <cfRule type="expression" dxfId="68" priority="70" stopIfTrue="1">
      <formula>$A$22=$I$57</formula>
    </cfRule>
  </conditionalFormatting>
  <conditionalFormatting sqref="A27:B27">
    <cfRule type="expression" dxfId="67" priority="67" stopIfTrue="1">
      <formula>$A$27=$I$58</formula>
    </cfRule>
    <cfRule type="expression" dxfId="66" priority="68" stopIfTrue="1">
      <formula>$A$27=$I$57</formula>
    </cfRule>
  </conditionalFormatting>
  <conditionalFormatting sqref="A32:B32">
    <cfRule type="expression" dxfId="65" priority="65" stopIfTrue="1">
      <formula>$A$32=$I$58</formula>
    </cfRule>
    <cfRule type="expression" dxfId="64" priority="66" stopIfTrue="1">
      <formula>$A$32=$I$57</formula>
    </cfRule>
  </conditionalFormatting>
  <conditionalFormatting sqref="A37:B37">
    <cfRule type="expression" dxfId="63" priority="63" stopIfTrue="1">
      <formula>$A$37=$I$58</formula>
    </cfRule>
    <cfRule type="expression" dxfId="62" priority="64" stopIfTrue="1">
      <formula>$A$37=$I$57</formula>
    </cfRule>
  </conditionalFormatting>
  <conditionalFormatting sqref="B104:C104 A8:B9 A10 B57:C58 L57:M58 E58:H58 O57:R58 K33:L34 K35 A33:B34 A35 A13:B14 A15 A18:B19 A20 A23:B24 A25 A28:B29 A30 K8:L9 K10 K13:L14 K15 K18:L19 K20 K23:L24 K25 K28:L29 K30">
    <cfRule type="containsErrors" dxfId="61" priority="62" stopIfTrue="1">
      <formula>ISERROR(A8)</formula>
    </cfRule>
  </conditionalFormatting>
  <conditionalFormatting sqref="L1:N1">
    <cfRule type="expression" dxfId="60" priority="61" stopIfTrue="1">
      <formula>$L$1=0</formula>
    </cfRule>
  </conditionalFormatting>
  <conditionalFormatting sqref="Q1:S1">
    <cfRule type="expression" dxfId="59" priority="60" stopIfTrue="1">
      <formula>$Q$1=0</formula>
    </cfRule>
  </conditionalFormatting>
  <conditionalFormatting sqref="C46:D46">
    <cfRule type="expression" dxfId="58" priority="58" stopIfTrue="1">
      <formula>$N$14&gt;$C$46</formula>
    </cfRule>
    <cfRule type="expression" dxfId="57" priority="59" stopIfTrue="1">
      <formula>$C$46=0</formula>
    </cfRule>
  </conditionalFormatting>
  <conditionalFormatting sqref="C47:D47">
    <cfRule type="expression" dxfId="56" priority="56" stopIfTrue="1">
      <formula>$C$47&lt;$O$34+$E$34</formula>
    </cfRule>
    <cfRule type="expression" dxfId="55" priority="57" stopIfTrue="1">
      <formula>$C$47=0</formula>
    </cfRule>
  </conditionalFormatting>
  <conditionalFormatting sqref="J46:K46">
    <cfRule type="containsText" dxfId="54" priority="54" stopIfTrue="1" operator="containsText" text="°C">
      <formula>NOT(ISERROR(SEARCH("°C",J46)))</formula>
    </cfRule>
    <cfRule type="expression" dxfId="53" priority="55" stopIfTrue="1">
      <formula>$J$46=0</formula>
    </cfRule>
  </conditionalFormatting>
  <conditionalFormatting sqref="J47:K47">
    <cfRule type="expression" dxfId="52" priority="53" stopIfTrue="1">
      <formula>$J$47=0</formula>
    </cfRule>
  </conditionalFormatting>
  <conditionalFormatting sqref="Q47:S47">
    <cfRule type="expression" dxfId="51" priority="52" stopIfTrue="1">
      <formula>$Q$47=0</formula>
    </cfRule>
  </conditionalFormatting>
  <conditionalFormatting sqref="Y97:Y105 V106:W117 Y95 B107:B265 X68:X105">
    <cfRule type="cellIs" dxfId="50" priority="51" stopIfTrue="1" operator="equal">
      <formula>"žž"</formula>
    </cfRule>
  </conditionalFormatting>
  <conditionalFormatting sqref="E57:H57">
    <cfRule type="containsErrors" dxfId="49" priority="50" stopIfTrue="1">
      <formula>ISERROR(E57)</formula>
    </cfRule>
  </conditionalFormatting>
  <conditionalFormatting sqref="A57">
    <cfRule type="expression" dxfId="48" priority="48" stopIfTrue="1">
      <formula>$A$57&gt;0</formula>
    </cfRule>
    <cfRule type="expression" dxfId="47" priority="49" stopIfTrue="1">
      <formula>$I$57&gt;0</formula>
    </cfRule>
  </conditionalFormatting>
  <conditionalFormatting sqref="A58">
    <cfRule type="expression" dxfId="46" priority="46" stopIfTrue="1">
      <formula>$A$58&gt;0</formula>
    </cfRule>
    <cfRule type="expression" dxfId="45" priority="47" stopIfTrue="1">
      <formula>$I$58&gt;0</formula>
    </cfRule>
  </conditionalFormatting>
  <conditionalFormatting sqref="K57">
    <cfRule type="expression" dxfId="44" priority="44" stopIfTrue="1">
      <formula>$K$57&gt;0</formula>
    </cfRule>
    <cfRule type="expression" dxfId="43" priority="45" stopIfTrue="1">
      <formula>$S$57&gt;0</formula>
    </cfRule>
  </conditionalFormatting>
  <conditionalFormatting sqref="K58">
    <cfRule type="expression" dxfId="42" priority="42" stopIfTrue="1">
      <formula>$K$58&gt;0</formula>
    </cfRule>
    <cfRule type="expression" dxfId="41" priority="43" stopIfTrue="1">
      <formula>$S$58&gt;0</formula>
    </cfRule>
  </conditionalFormatting>
  <conditionalFormatting sqref="D57">
    <cfRule type="expression" dxfId="40" priority="39" stopIfTrue="1">
      <formula>$O$34&gt;0</formula>
    </cfRule>
    <cfRule type="expression" dxfId="39" priority="40" stopIfTrue="1">
      <formula>$E$34&gt;0</formula>
    </cfRule>
    <cfRule type="expression" dxfId="38" priority="41" stopIfTrue="1">
      <formula>$D$57=0</formula>
    </cfRule>
  </conditionalFormatting>
  <conditionalFormatting sqref="I57">
    <cfRule type="expression" dxfId="37" priority="36" stopIfTrue="1">
      <formula>$O$34&gt;0</formula>
    </cfRule>
    <cfRule type="expression" dxfId="36" priority="37" stopIfTrue="1">
      <formula>$E$34&gt;0</formula>
    </cfRule>
    <cfRule type="expression" dxfId="35" priority="38" stopIfTrue="1">
      <formula>$I$57=0</formula>
    </cfRule>
  </conditionalFormatting>
  <conditionalFormatting sqref="D58">
    <cfRule type="expression" dxfId="34" priority="33" stopIfTrue="1">
      <formula>$O$34&gt;0</formula>
    </cfRule>
    <cfRule type="expression" dxfId="33" priority="34" stopIfTrue="1">
      <formula>$E$34&gt;0</formula>
    </cfRule>
    <cfRule type="expression" dxfId="32" priority="35" stopIfTrue="1">
      <formula>$D$58=0</formula>
    </cfRule>
  </conditionalFormatting>
  <conditionalFormatting sqref="I58">
    <cfRule type="expression" dxfId="31" priority="30" stopIfTrue="1">
      <formula>$O$34&gt;0</formula>
    </cfRule>
    <cfRule type="expression" dxfId="30" priority="31" stopIfTrue="1">
      <formula>$E$34&gt;0</formula>
    </cfRule>
    <cfRule type="expression" dxfId="29" priority="32" stopIfTrue="1">
      <formula>$I$58=0</formula>
    </cfRule>
  </conditionalFormatting>
  <conditionalFormatting sqref="N57">
    <cfRule type="expression" dxfId="28" priority="27" stopIfTrue="1">
      <formula>$O$34&gt;0</formula>
    </cfRule>
    <cfRule type="expression" dxfId="27" priority="28" stopIfTrue="1">
      <formula>$E$34&gt;0</formula>
    </cfRule>
    <cfRule type="expression" dxfId="26" priority="29" stopIfTrue="1">
      <formula>$N$57=0</formula>
    </cfRule>
  </conditionalFormatting>
  <conditionalFormatting sqref="S57">
    <cfRule type="expression" dxfId="25" priority="24" stopIfTrue="1">
      <formula>$E$34&gt;0</formula>
    </cfRule>
    <cfRule type="expression" dxfId="24" priority="25" stopIfTrue="1">
      <formula>$O$34&gt;0</formula>
    </cfRule>
    <cfRule type="expression" dxfId="23" priority="26" stopIfTrue="1">
      <formula>$S$57=0</formula>
    </cfRule>
  </conditionalFormatting>
  <conditionalFormatting sqref="N58">
    <cfRule type="expression" dxfId="22" priority="21" stopIfTrue="1">
      <formula>$O$34&gt;0</formula>
    </cfRule>
    <cfRule type="expression" dxfId="21" priority="22" stopIfTrue="1">
      <formula>$E$34&gt;0</formula>
    </cfRule>
    <cfRule type="expression" dxfId="20" priority="23" stopIfTrue="1">
      <formula>$N$58=0</formula>
    </cfRule>
  </conditionalFormatting>
  <conditionalFormatting sqref="S58">
    <cfRule type="expression" dxfId="19" priority="18" stopIfTrue="1">
      <formula>$O$34&gt;0</formula>
    </cfRule>
    <cfRule type="expression" dxfId="18" priority="19" stopIfTrue="1">
      <formula>$E$34&gt;0</formula>
    </cfRule>
    <cfRule type="expression" dxfId="17" priority="20" stopIfTrue="1">
      <formula>$S$58=0</formula>
    </cfRule>
  </conditionalFormatting>
  <conditionalFormatting sqref="X268:X281 Y275:Y276">
    <cfRule type="cellIs" dxfId="16" priority="17" stopIfTrue="1" operator="equal">
      <formula>"žž"</formula>
    </cfRule>
  </conditionalFormatting>
  <conditionalFormatting sqref="A12:B12">
    <cfRule type="expression" dxfId="15" priority="16">
      <formula>$A$12&gt;0</formula>
    </cfRule>
  </conditionalFormatting>
  <conditionalFormatting sqref="A17:B17">
    <cfRule type="expression" dxfId="14" priority="15">
      <formula>$A$17&gt;0</formula>
    </cfRule>
  </conditionalFormatting>
  <conditionalFormatting sqref="B3:I3">
    <cfRule type="expression" dxfId="13" priority="14" stopIfTrue="1">
      <formula>$B$3&lt;$A$12</formula>
    </cfRule>
  </conditionalFormatting>
  <conditionalFormatting sqref="L3:S3">
    <cfRule type="expression" dxfId="12" priority="13" stopIfTrue="1">
      <formula>$L$3&lt;$K$12</formula>
    </cfRule>
  </conditionalFormatting>
  <conditionalFormatting sqref="A10:B11">
    <cfRule type="expression" dxfId="11" priority="12" stopIfTrue="1">
      <formula>$A$12&lt;$D$9</formula>
    </cfRule>
  </conditionalFormatting>
  <conditionalFormatting sqref="A15:B16">
    <cfRule type="expression" dxfId="10" priority="11" stopIfTrue="1">
      <formula>$A$17&lt;$D$14</formula>
    </cfRule>
  </conditionalFormatting>
  <conditionalFormatting sqref="A20:B21">
    <cfRule type="expression" dxfId="9" priority="10" stopIfTrue="1">
      <formula>$A$22&lt;$D$19</formula>
    </cfRule>
  </conditionalFormatting>
  <conditionalFormatting sqref="A25:B26">
    <cfRule type="expression" dxfId="8" priority="9" stopIfTrue="1">
      <formula>$A$27&lt;$D$24</formula>
    </cfRule>
  </conditionalFormatting>
  <conditionalFormatting sqref="A30:B31">
    <cfRule type="expression" dxfId="7" priority="8" stopIfTrue="1">
      <formula>$A$32&lt;$D$29</formula>
    </cfRule>
  </conditionalFormatting>
  <conditionalFormatting sqref="A35:B36">
    <cfRule type="expression" dxfId="6" priority="7" stopIfTrue="1">
      <formula>$A$37&lt;$D$34</formula>
    </cfRule>
  </conditionalFormatting>
  <conditionalFormatting sqref="K8:L9">
    <cfRule type="expression" dxfId="5" priority="6" stopIfTrue="1">
      <formula>$K$12&lt;$N$9</formula>
    </cfRule>
  </conditionalFormatting>
  <conditionalFormatting sqref="K13:L14">
    <cfRule type="expression" dxfId="4" priority="5" stopIfTrue="1">
      <formula>$K$17&lt;$N$14</formula>
    </cfRule>
  </conditionalFormatting>
  <conditionalFormatting sqref="K18:L19">
    <cfRule type="expression" dxfId="3" priority="4" stopIfTrue="1">
      <formula>$K$22&lt;$N$19</formula>
    </cfRule>
  </conditionalFormatting>
  <conditionalFormatting sqref="K23:L24">
    <cfRule type="expression" dxfId="2" priority="3" stopIfTrue="1">
      <formula>$K$27&lt;$N$24</formula>
    </cfRule>
  </conditionalFormatting>
  <conditionalFormatting sqref="K28:L29">
    <cfRule type="expression" dxfId="1" priority="2" stopIfTrue="1">
      <formula>$K$32&lt;$N$29</formula>
    </cfRule>
  </conditionalFormatting>
  <conditionalFormatting sqref="K33:L34">
    <cfRule type="expression" dxfId="0" priority="1" stopIfTrue="1">
      <formula>$K$37&lt;$N$34</formula>
    </cfRule>
  </conditionalFormatting>
  <dataValidations count="8">
    <dataValidation type="whole" allowBlank="1" showInputMessage="1" showErrorMessage="1" prompt="bez tečky" sqref="A57 K57">
      <formula1>1</formula1>
      <formula2>200</formula2>
    </dataValidation>
    <dataValidation allowBlank="1" showInputMessage="1" showErrorMessage="1" prompt="bez °C" sqref="J46:K46"/>
    <dataValidation allowBlank="1" showInputMessage="1" showErrorMessage="1" prompt="s dvojtečkou" sqref="C46:D47"/>
    <dataValidation allowBlank="1" showInputMessage="1" showErrorMessage="1" promptTitle="stisk Ctrl a ; (středníku)" prompt="zapíše dnešní datum" sqref="Q1:S1"/>
    <dataValidation type="list" showErrorMessage="1" prompt="Vyber dráhu" sqref="L1:N1">
      <formula1>$P$92:$P$104</formula1>
    </dataValidation>
    <dataValidation type="list" showInputMessage="1" showErrorMessage="1" sqref="L3:S3 B3:I3">
      <formula1>$B$268:$B$282</formula1>
    </dataValidation>
    <dataValidation type="whole" allowBlank="1" showInputMessage="1" showErrorMessage="1" sqref="K58">
      <formula1>1</formula1>
      <formula2>200</formula2>
    </dataValidation>
    <dataValidation type="whole" allowBlank="1" showInputMessage="1" showErrorMessage="1" errorTitle="Zadej číslo !" error="Pozor, musíš zadat celé číslo." sqref="N57:N58 S57:S58 I57:I58 D57:D58">
      <formula1>0</formula1>
      <formula2>99999</formula2>
    </dataValidation>
  </dataValidations>
  <printOptions horizontalCentered="1" verticalCentered="1"/>
  <pageMargins left="0.39370078740157483" right="0.39370078740157483" top="0" bottom="0.31496062992125984" header="0" footer="0.51181102362204722"/>
  <pageSetup paperSize="9" fitToHeight="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tabColor theme="9" tint="0.39997558519241921"/>
    <pageSetUpPr fitToPage="1"/>
  </sheetPr>
  <dimension ref="A1:T66"/>
  <sheetViews>
    <sheetView showGridLines="0" showRowColHeaders="0" workbookViewId="0">
      <selection activeCell="P43" sqref="P43:S43"/>
    </sheetView>
  </sheetViews>
  <sheetFormatPr defaultRowHeight="12.75"/>
  <cols>
    <col min="1" max="1" width="10.7109375" style="73" customWidth="1"/>
    <col min="2" max="2" width="15.7109375" style="73" customWidth="1"/>
    <col min="3" max="3" width="5.7109375" style="73" customWidth="1"/>
    <col min="4" max="5" width="6.7109375" style="73" customWidth="1"/>
    <col min="6" max="6" width="4.7109375" style="73" customWidth="1"/>
    <col min="7" max="7" width="6.7109375" style="73" customWidth="1"/>
    <col min="8" max="8" width="6.28515625" style="73" customWidth="1"/>
    <col min="9" max="9" width="6.7109375" style="73" customWidth="1"/>
    <col min="10" max="10" width="1.7109375" style="73" customWidth="1"/>
    <col min="11" max="11" width="10.7109375" style="73" customWidth="1"/>
    <col min="12" max="12" width="15.7109375" style="73" customWidth="1"/>
    <col min="13" max="13" width="5.7109375" style="73" customWidth="1"/>
    <col min="14" max="15" width="6.7109375" style="73" customWidth="1"/>
    <col min="16" max="16" width="4.7109375" style="73" customWidth="1"/>
    <col min="17" max="17" width="6.7109375" style="73" customWidth="1"/>
    <col min="18" max="18" width="6.28515625" style="73" customWidth="1"/>
    <col min="19" max="19" width="6.7109375" style="73" customWidth="1"/>
    <col min="20" max="20" width="9.140625" style="73" customWidth="1"/>
    <col min="21" max="16384" width="9.140625" style="72"/>
  </cols>
  <sheetData>
    <row r="1" spans="1:19" ht="26.25" customHeight="1">
      <c r="B1" s="401" t="s">
        <v>0</v>
      </c>
      <c r="C1" s="401"/>
      <c r="D1" s="403" t="s">
        <v>1</v>
      </c>
      <c r="E1" s="403"/>
      <c r="F1" s="403"/>
      <c r="G1" s="403"/>
      <c r="H1" s="403"/>
      <c r="I1" s="403"/>
      <c r="K1" s="351" t="s">
        <v>2</v>
      </c>
      <c r="L1" s="397" t="s">
        <v>159</v>
      </c>
      <c r="M1" s="397"/>
      <c r="N1" s="397"/>
      <c r="O1" s="398" t="s">
        <v>4</v>
      </c>
      <c r="P1" s="398"/>
      <c r="Q1" s="399" t="s">
        <v>466</v>
      </c>
      <c r="R1" s="400"/>
      <c r="S1" s="400"/>
    </row>
    <row r="2" spans="1:19" ht="6" customHeight="1" thickBot="1">
      <c r="B2" s="402"/>
      <c r="C2" s="402"/>
    </row>
    <row r="3" spans="1:19" ht="20.100000000000001" customHeight="1" thickBot="1">
      <c r="A3" s="143" t="s">
        <v>6</v>
      </c>
      <c r="B3" s="394" t="s">
        <v>161</v>
      </c>
      <c r="C3" s="395"/>
      <c r="D3" s="395"/>
      <c r="E3" s="395"/>
      <c r="F3" s="395"/>
      <c r="G3" s="395"/>
      <c r="H3" s="395"/>
      <c r="I3" s="396"/>
      <c r="K3" s="143" t="s">
        <v>8</v>
      </c>
      <c r="L3" s="394" t="s">
        <v>465</v>
      </c>
      <c r="M3" s="395"/>
      <c r="N3" s="395"/>
      <c r="O3" s="395"/>
      <c r="P3" s="395"/>
      <c r="Q3" s="395"/>
      <c r="R3" s="395"/>
      <c r="S3" s="396"/>
    </row>
    <row r="4" spans="1:19" ht="5.0999999999999996" customHeight="1" thickBot="1"/>
    <row r="5" spans="1:19" ht="12.95" customHeight="1">
      <c r="A5" s="386" t="s">
        <v>10</v>
      </c>
      <c r="B5" s="387"/>
      <c r="C5" s="371" t="s">
        <v>11</v>
      </c>
      <c r="D5" s="373" t="s">
        <v>12</v>
      </c>
      <c r="E5" s="374"/>
      <c r="F5" s="374"/>
      <c r="G5" s="375"/>
      <c r="H5" s="376" t="s">
        <v>13</v>
      </c>
      <c r="I5" s="377"/>
      <c r="K5" s="386" t="s">
        <v>10</v>
      </c>
      <c r="L5" s="387"/>
      <c r="M5" s="371" t="s">
        <v>11</v>
      </c>
      <c r="N5" s="373" t="s">
        <v>12</v>
      </c>
      <c r="O5" s="374"/>
      <c r="P5" s="374"/>
      <c r="Q5" s="375"/>
      <c r="R5" s="376" t="s">
        <v>13</v>
      </c>
      <c r="S5" s="377"/>
    </row>
    <row r="6" spans="1:19" ht="12.95" customHeight="1" thickBot="1">
      <c r="A6" s="388" t="s">
        <v>14</v>
      </c>
      <c r="B6" s="389"/>
      <c r="C6" s="372"/>
      <c r="D6" s="142" t="s">
        <v>15</v>
      </c>
      <c r="E6" s="141" t="s">
        <v>16</v>
      </c>
      <c r="F6" s="141" t="s">
        <v>17</v>
      </c>
      <c r="G6" s="140" t="s">
        <v>18</v>
      </c>
      <c r="H6" s="139" t="s">
        <v>19</v>
      </c>
      <c r="I6" s="138" t="s">
        <v>20</v>
      </c>
      <c r="K6" s="388" t="s">
        <v>14</v>
      </c>
      <c r="L6" s="389"/>
      <c r="M6" s="372"/>
      <c r="N6" s="142" t="s">
        <v>15</v>
      </c>
      <c r="O6" s="141" t="s">
        <v>16</v>
      </c>
      <c r="P6" s="141" t="s">
        <v>17</v>
      </c>
      <c r="Q6" s="140" t="s">
        <v>18</v>
      </c>
      <c r="R6" s="139" t="s">
        <v>19</v>
      </c>
      <c r="S6" s="138" t="s">
        <v>20</v>
      </c>
    </row>
    <row r="7" spans="1:19" ht="5.0999999999999996" customHeight="1" thickBot="1"/>
    <row r="8" spans="1:19" ht="12.95" customHeight="1">
      <c r="A8" s="390" t="s">
        <v>464</v>
      </c>
      <c r="B8" s="391"/>
      <c r="C8" s="134">
        <v>1</v>
      </c>
      <c r="D8" s="133">
        <v>145</v>
      </c>
      <c r="E8" s="132">
        <v>72</v>
      </c>
      <c r="F8" s="132">
        <v>3</v>
      </c>
      <c r="G8" s="131">
        <f>IF(AND(ISBLANK(D8),ISBLANK(E8)),"",D8+E8)</f>
        <v>217</v>
      </c>
      <c r="H8" s="130">
        <f>IF(OR(ISNUMBER($G8),ISNUMBER($Q8)),(SIGN(N($G8)-N($Q8))+1)/2,"")</f>
        <v>1</v>
      </c>
      <c r="I8" s="124"/>
      <c r="K8" s="390" t="s">
        <v>463</v>
      </c>
      <c r="L8" s="391"/>
      <c r="M8" s="134">
        <v>1</v>
      </c>
      <c r="N8" s="133">
        <v>150</v>
      </c>
      <c r="O8" s="132">
        <v>54</v>
      </c>
      <c r="P8" s="132">
        <v>7</v>
      </c>
      <c r="Q8" s="131">
        <f>IF(AND(ISBLANK(N8),ISBLANK(O8)),"",N8+O8)</f>
        <v>204</v>
      </c>
      <c r="R8" s="130">
        <f>IF(ISNUMBER($H8),1-$H8,"")</f>
        <v>0</v>
      </c>
      <c r="S8" s="124"/>
    </row>
    <row r="9" spans="1:19" ht="12.95" customHeight="1">
      <c r="A9" s="392"/>
      <c r="B9" s="393"/>
      <c r="C9" s="129">
        <v>2</v>
      </c>
      <c r="D9" s="128">
        <v>128</v>
      </c>
      <c r="E9" s="127">
        <v>68</v>
      </c>
      <c r="F9" s="127">
        <v>4</v>
      </c>
      <c r="G9" s="126">
        <f>IF(AND(ISBLANK(D9),ISBLANK(E9)),"",D9+E9)</f>
        <v>196</v>
      </c>
      <c r="H9" s="125">
        <f>IF(OR(ISNUMBER($G9),ISNUMBER($Q9)),(SIGN(N($G9)-N($Q9))+1)/2,"")</f>
        <v>0</v>
      </c>
      <c r="I9" s="124"/>
      <c r="K9" s="392"/>
      <c r="L9" s="393"/>
      <c r="M9" s="129">
        <v>2</v>
      </c>
      <c r="N9" s="128">
        <v>147</v>
      </c>
      <c r="O9" s="127">
        <v>63</v>
      </c>
      <c r="P9" s="127">
        <v>3</v>
      </c>
      <c r="Q9" s="126">
        <f>IF(AND(ISBLANK(N9),ISBLANK(O9)),"",N9+O9)</f>
        <v>210</v>
      </c>
      <c r="R9" s="125">
        <f>IF(ISNUMBER($H9),1-$H9,"")</f>
        <v>1</v>
      </c>
      <c r="S9" s="124"/>
    </row>
    <row r="10" spans="1:19" ht="12.95" customHeight="1" thickBot="1">
      <c r="A10" s="378" t="s">
        <v>81</v>
      </c>
      <c r="B10" s="379"/>
      <c r="C10" s="129">
        <v>3</v>
      </c>
      <c r="D10" s="128"/>
      <c r="E10" s="127"/>
      <c r="F10" s="127"/>
      <c r="G10" s="126" t="str">
        <f>IF(AND(ISBLANK(D10),ISBLANK(E10)),"",D10+E10)</f>
        <v/>
      </c>
      <c r="H10" s="125" t="str">
        <f>IF(OR(ISNUMBER($G10),ISNUMBER($Q10)),(SIGN(N($G10)-N($Q10))+1)/2,"")</f>
        <v/>
      </c>
      <c r="I10" s="124"/>
      <c r="K10" s="378" t="s">
        <v>250</v>
      </c>
      <c r="L10" s="379"/>
      <c r="M10" s="129">
        <v>3</v>
      </c>
      <c r="N10" s="128"/>
      <c r="O10" s="127"/>
      <c r="P10" s="127"/>
      <c r="Q10" s="126" t="str">
        <f>IF(AND(ISBLANK(N10),ISBLANK(O10)),"",N10+O10)</f>
        <v/>
      </c>
      <c r="R10" s="125" t="str">
        <f>IF(ISNUMBER($H10),1-$H10,"")</f>
        <v/>
      </c>
      <c r="S10" s="124"/>
    </row>
    <row r="11" spans="1:19" ht="12.95" customHeight="1">
      <c r="A11" s="380"/>
      <c r="B11" s="381"/>
      <c r="C11" s="123">
        <v>4</v>
      </c>
      <c r="D11" s="122"/>
      <c r="E11" s="121"/>
      <c r="F11" s="121"/>
      <c r="G11" s="120" t="str">
        <f>IF(AND(ISBLANK(D11),ISBLANK(E11)),"",D11+E11)</f>
        <v/>
      </c>
      <c r="H11" s="119" t="str">
        <f>IF(OR(ISNUMBER($G11),ISNUMBER($Q11)),(SIGN(N($G11)-N($Q11))+1)/2,"")</f>
        <v/>
      </c>
      <c r="I11" s="384">
        <f>IF(ISNUMBER(H12),(SIGN(1000*($H12-$R12)+$G12-$Q12)+1)/2,"")</f>
        <v>0</v>
      </c>
      <c r="K11" s="380"/>
      <c r="L11" s="381"/>
      <c r="M11" s="123">
        <v>4</v>
      </c>
      <c r="N11" s="122"/>
      <c r="O11" s="121"/>
      <c r="P11" s="121"/>
      <c r="Q11" s="120" t="str">
        <f>IF(AND(ISBLANK(N11),ISBLANK(O11)),"",N11+O11)</f>
        <v/>
      </c>
      <c r="R11" s="119" t="str">
        <f>IF(ISNUMBER($H11),1-$H11,"")</f>
        <v/>
      </c>
      <c r="S11" s="384">
        <f>IF(ISNUMBER($I11),1-$I11,"")</f>
        <v>1</v>
      </c>
    </row>
    <row r="12" spans="1:19" ht="15.95" customHeight="1" thickBot="1">
      <c r="A12" s="382">
        <v>11242</v>
      </c>
      <c r="B12" s="383"/>
      <c r="C12" s="118" t="s">
        <v>18</v>
      </c>
      <c r="D12" s="115">
        <f>IF(ISNUMBER($G12),SUM(D8:D11),"")</f>
        <v>273</v>
      </c>
      <c r="E12" s="117">
        <f>IF(ISNUMBER($G12),SUM(E8:E11),"")</f>
        <v>140</v>
      </c>
      <c r="F12" s="117">
        <f>IF(ISNUMBER($G12),SUM(F8:F11),"")</f>
        <v>7</v>
      </c>
      <c r="G12" s="116">
        <f>IF(SUM($G8:$G11)+SUM($Q8:$Q11)&gt;0,SUM(G8:G11),"")</f>
        <v>413</v>
      </c>
      <c r="H12" s="115">
        <f>IF(ISNUMBER($G12),SUM(H8:H11),"")</f>
        <v>1</v>
      </c>
      <c r="I12" s="385"/>
      <c r="K12" s="382">
        <v>15533</v>
      </c>
      <c r="L12" s="383"/>
      <c r="M12" s="118" t="s">
        <v>18</v>
      </c>
      <c r="N12" s="115">
        <f>IF(ISNUMBER($G12),SUM(N8:N11),"")</f>
        <v>297</v>
      </c>
      <c r="O12" s="117">
        <f>IF(ISNUMBER($G12),SUM(O8:O11),"")</f>
        <v>117</v>
      </c>
      <c r="P12" s="117">
        <f>IF(ISNUMBER($G12),SUM(P8:P11),"")</f>
        <v>10</v>
      </c>
      <c r="Q12" s="116">
        <f>IF(SUM($G8:$G11)+SUM($Q8:$Q11)&gt;0,SUM(Q8:Q11),"")</f>
        <v>414</v>
      </c>
      <c r="R12" s="115">
        <f>IF(ISNUMBER($G12),SUM(R8:R11),"")</f>
        <v>1</v>
      </c>
      <c r="S12" s="385"/>
    </row>
    <row r="13" spans="1:19" ht="12.95" customHeight="1">
      <c r="A13" s="390" t="s">
        <v>462</v>
      </c>
      <c r="B13" s="391"/>
      <c r="C13" s="134">
        <v>1</v>
      </c>
      <c r="D13" s="133">
        <v>118</v>
      </c>
      <c r="E13" s="132">
        <v>48</v>
      </c>
      <c r="F13" s="132">
        <v>7</v>
      </c>
      <c r="G13" s="131">
        <f>IF(AND(ISBLANK(D13),ISBLANK(E13)),"",D13+E13)</f>
        <v>166</v>
      </c>
      <c r="H13" s="130">
        <f>IF(OR(ISNUMBER($G13),ISNUMBER($Q13)),(SIGN(N($G13)-N($Q13))+1)/2,"")</f>
        <v>0</v>
      </c>
      <c r="I13" s="124"/>
      <c r="K13" s="390" t="s">
        <v>461</v>
      </c>
      <c r="L13" s="391"/>
      <c r="M13" s="134">
        <v>1</v>
      </c>
      <c r="N13" s="133">
        <v>131</v>
      </c>
      <c r="O13" s="132">
        <v>51</v>
      </c>
      <c r="P13" s="132">
        <v>6</v>
      </c>
      <c r="Q13" s="131">
        <f>IF(AND(ISBLANK(N13),ISBLANK(O13)),"",N13+O13)</f>
        <v>182</v>
      </c>
      <c r="R13" s="130">
        <f>IF(ISNUMBER($H13),1-$H13,"")</f>
        <v>1</v>
      </c>
      <c r="S13" s="124"/>
    </row>
    <row r="14" spans="1:19" ht="12.95" customHeight="1">
      <c r="A14" s="392"/>
      <c r="B14" s="393"/>
      <c r="C14" s="129">
        <v>2</v>
      </c>
      <c r="D14" s="128">
        <v>122</v>
      </c>
      <c r="E14" s="127">
        <v>51</v>
      </c>
      <c r="F14" s="127">
        <v>9</v>
      </c>
      <c r="G14" s="126">
        <f>IF(AND(ISBLANK(D14),ISBLANK(E14)),"",D14+E14)</f>
        <v>173</v>
      </c>
      <c r="H14" s="125">
        <f>IF(OR(ISNUMBER($G14),ISNUMBER($Q14)),(SIGN(N($G14)-N($Q14))+1)/2,"")</f>
        <v>0</v>
      </c>
      <c r="I14" s="124"/>
      <c r="K14" s="392"/>
      <c r="L14" s="393"/>
      <c r="M14" s="129">
        <v>2</v>
      </c>
      <c r="N14" s="128">
        <v>141</v>
      </c>
      <c r="O14" s="127">
        <v>70</v>
      </c>
      <c r="P14" s="127">
        <v>4</v>
      </c>
      <c r="Q14" s="126">
        <f>IF(AND(ISBLANK(N14),ISBLANK(O14)),"",N14+O14)</f>
        <v>211</v>
      </c>
      <c r="R14" s="125">
        <f>IF(ISNUMBER($H14),1-$H14,"")</f>
        <v>1</v>
      </c>
      <c r="S14" s="124"/>
    </row>
    <row r="15" spans="1:19" ht="12.95" customHeight="1" thickBot="1">
      <c r="A15" s="378" t="s">
        <v>88</v>
      </c>
      <c r="B15" s="379"/>
      <c r="C15" s="129">
        <v>3</v>
      </c>
      <c r="D15" s="128"/>
      <c r="E15" s="127"/>
      <c r="F15" s="127"/>
      <c r="G15" s="126" t="str">
        <f>IF(AND(ISBLANK(D15),ISBLANK(E15)),"",D15+E15)</f>
        <v/>
      </c>
      <c r="H15" s="125" t="str">
        <f>IF(OR(ISNUMBER($G15),ISNUMBER($Q15)),(SIGN(N($G15)-N($Q15))+1)/2,"")</f>
        <v/>
      </c>
      <c r="I15" s="124"/>
      <c r="K15" s="378" t="s">
        <v>257</v>
      </c>
      <c r="L15" s="379"/>
      <c r="M15" s="129">
        <v>3</v>
      </c>
      <c r="N15" s="128"/>
      <c r="O15" s="127"/>
      <c r="P15" s="127"/>
      <c r="Q15" s="126" t="str">
        <f>IF(AND(ISBLANK(N15),ISBLANK(O15)),"",N15+O15)</f>
        <v/>
      </c>
      <c r="R15" s="125" t="str">
        <f>IF(ISNUMBER($H15),1-$H15,"")</f>
        <v/>
      </c>
      <c r="S15" s="124"/>
    </row>
    <row r="16" spans="1:19" ht="12.95" customHeight="1">
      <c r="A16" s="380"/>
      <c r="B16" s="381"/>
      <c r="C16" s="123">
        <v>4</v>
      </c>
      <c r="D16" s="122"/>
      <c r="E16" s="121"/>
      <c r="F16" s="121"/>
      <c r="G16" s="120" t="str">
        <f>IF(AND(ISBLANK(D16),ISBLANK(E16)),"",D16+E16)</f>
        <v/>
      </c>
      <c r="H16" s="119" t="str">
        <f>IF(OR(ISNUMBER($G16),ISNUMBER($Q16)),(SIGN(N($G16)-N($Q16))+1)/2,"")</f>
        <v/>
      </c>
      <c r="I16" s="384">
        <f>IF(ISNUMBER(H17),(SIGN(1000*($H17-$R17)+$G17-$Q17)+1)/2,"")</f>
        <v>0</v>
      </c>
      <c r="K16" s="380"/>
      <c r="L16" s="381"/>
      <c r="M16" s="123">
        <v>4</v>
      </c>
      <c r="N16" s="122"/>
      <c r="O16" s="121"/>
      <c r="P16" s="121"/>
      <c r="Q16" s="120" t="str">
        <f>IF(AND(ISBLANK(N16),ISBLANK(O16)),"",N16+O16)</f>
        <v/>
      </c>
      <c r="R16" s="119" t="str">
        <f>IF(ISNUMBER($H16),1-$H16,"")</f>
        <v/>
      </c>
      <c r="S16" s="384">
        <f>IF(ISNUMBER($I16),1-$I16,"")</f>
        <v>1</v>
      </c>
    </row>
    <row r="17" spans="1:19" ht="15.95" customHeight="1" thickBot="1">
      <c r="A17" s="382">
        <v>10073</v>
      </c>
      <c r="B17" s="383"/>
      <c r="C17" s="118" t="s">
        <v>18</v>
      </c>
      <c r="D17" s="115">
        <f>IF(ISNUMBER($G17),SUM(D13:D16),"")</f>
        <v>240</v>
      </c>
      <c r="E17" s="117">
        <f>IF(ISNUMBER($G17),SUM(E13:E16),"")</f>
        <v>99</v>
      </c>
      <c r="F17" s="117">
        <f>IF(ISNUMBER($G17),SUM(F13:F16),"")</f>
        <v>16</v>
      </c>
      <c r="G17" s="116">
        <f>IF(SUM($G13:$G16)+SUM($Q13:$Q16)&gt;0,SUM(G13:G16),"")</f>
        <v>339</v>
      </c>
      <c r="H17" s="115">
        <f>IF(ISNUMBER($G17),SUM(H13:H16),"")</f>
        <v>0</v>
      </c>
      <c r="I17" s="385"/>
      <c r="K17" s="382">
        <v>15538</v>
      </c>
      <c r="L17" s="383"/>
      <c r="M17" s="118" t="s">
        <v>18</v>
      </c>
      <c r="N17" s="115">
        <f>IF(ISNUMBER($G17),SUM(N13:N16),"")</f>
        <v>272</v>
      </c>
      <c r="O17" s="117">
        <f>IF(ISNUMBER($G17),SUM(O13:O16),"")</f>
        <v>121</v>
      </c>
      <c r="P17" s="117">
        <f>IF(ISNUMBER($G17),SUM(P13:P16),"")</f>
        <v>10</v>
      </c>
      <c r="Q17" s="116">
        <f>IF(SUM($G13:$G16)+SUM($Q13:$Q16)&gt;0,SUM(Q13:Q16),"")</f>
        <v>393</v>
      </c>
      <c r="R17" s="115">
        <f>IF(ISNUMBER($G17),SUM(R13:R16),"")</f>
        <v>2</v>
      </c>
      <c r="S17" s="385"/>
    </row>
    <row r="18" spans="1:19" ht="12.95" customHeight="1">
      <c r="A18" s="390" t="s">
        <v>460</v>
      </c>
      <c r="B18" s="391"/>
      <c r="C18" s="134">
        <v>1</v>
      </c>
      <c r="D18" s="133">
        <v>116</v>
      </c>
      <c r="E18" s="132">
        <v>36</v>
      </c>
      <c r="F18" s="132">
        <v>9</v>
      </c>
      <c r="G18" s="131">
        <f>IF(AND(ISBLANK(D18),ISBLANK(E18)),"",D18+E18)</f>
        <v>152</v>
      </c>
      <c r="H18" s="130">
        <f>IF(OR(ISNUMBER($G18),ISNUMBER($Q18)),(SIGN(N($G18)-N($Q18))+1)/2,"")</f>
        <v>0</v>
      </c>
      <c r="I18" s="124"/>
      <c r="K18" s="390" t="s">
        <v>459</v>
      </c>
      <c r="L18" s="391"/>
      <c r="M18" s="134">
        <v>1</v>
      </c>
      <c r="N18" s="133">
        <v>148</v>
      </c>
      <c r="O18" s="132">
        <v>53</v>
      </c>
      <c r="P18" s="132">
        <v>4</v>
      </c>
      <c r="Q18" s="131">
        <f>IF(AND(ISBLANK(N18),ISBLANK(O18)),"",N18+O18)</f>
        <v>201</v>
      </c>
      <c r="R18" s="130">
        <f>IF(ISNUMBER($H18),1-$H18,"")</f>
        <v>1</v>
      </c>
      <c r="S18" s="124"/>
    </row>
    <row r="19" spans="1:19" ht="12.95" customHeight="1">
      <c r="A19" s="392"/>
      <c r="B19" s="393"/>
      <c r="C19" s="129">
        <v>2</v>
      </c>
      <c r="D19" s="128">
        <v>120</v>
      </c>
      <c r="E19" s="127">
        <v>36</v>
      </c>
      <c r="F19" s="127">
        <v>12</v>
      </c>
      <c r="G19" s="126">
        <f>IF(AND(ISBLANK(D19),ISBLANK(E19)),"",D19+E19)</f>
        <v>156</v>
      </c>
      <c r="H19" s="125">
        <f>IF(OR(ISNUMBER($G19),ISNUMBER($Q19)),(SIGN(N($G19)-N($Q19))+1)/2,"")</f>
        <v>0</v>
      </c>
      <c r="I19" s="124"/>
      <c r="K19" s="392"/>
      <c r="L19" s="393"/>
      <c r="M19" s="129">
        <v>2</v>
      </c>
      <c r="N19" s="128">
        <v>136</v>
      </c>
      <c r="O19" s="127">
        <v>63</v>
      </c>
      <c r="P19" s="127">
        <v>4</v>
      </c>
      <c r="Q19" s="126">
        <f>IF(AND(ISBLANK(N19),ISBLANK(O19)),"",N19+O19)</f>
        <v>199</v>
      </c>
      <c r="R19" s="125">
        <f>IF(ISNUMBER($H19),1-$H19,"")</f>
        <v>1</v>
      </c>
      <c r="S19" s="124"/>
    </row>
    <row r="20" spans="1:19" ht="12.95" customHeight="1" thickBot="1">
      <c r="A20" s="378" t="s">
        <v>458</v>
      </c>
      <c r="B20" s="379"/>
      <c r="C20" s="129">
        <v>3</v>
      </c>
      <c r="D20" s="128"/>
      <c r="E20" s="127"/>
      <c r="F20" s="127"/>
      <c r="G20" s="126" t="str">
        <f>IF(AND(ISBLANK(D20),ISBLANK(E20)),"",D20+E20)</f>
        <v/>
      </c>
      <c r="H20" s="125" t="str">
        <f>IF(OR(ISNUMBER($G20),ISNUMBER($Q20)),(SIGN(N($G20)-N($Q20))+1)/2,"")</f>
        <v/>
      </c>
      <c r="I20" s="124"/>
      <c r="K20" s="378" t="s">
        <v>253</v>
      </c>
      <c r="L20" s="379"/>
      <c r="M20" s="129">
        <v>3</v>
      </c>
      <c r="N20" s="128"/>
      <c r="O20" s="127"/>
      <c r="P20" s="127"/>
      <c r="Q20" s="126" t="str">
        <f>IF(AND(ISBLANK(N20),ISBLANK(O20)),"",N20+O20)</f>
        <v/>
      </c>
      <c r="R20" s="125" t="str">
        <f>IF(ISNUMBER($H20),1-$H20,"")</f>
        <v/>
      </c>
      <c r="S20" s="124"/>
    </row>
    <row r="21" spans="1:19" ht="12.95" customHeight="1">
      <c r="A21" s="380"/>
      <c r="B21" s="381"/>
      <c r="C21" s="123">
        <v>4</v>
      </c>
      <c r="D21" s="122"/>
      <c r="E21" s="121"/>
      <c r="F21" s="121"/>
      <c r="G21" s="120" t="str">
        <f>IF(AND(ISBLANK(D21),ISBLANK(E21)),"",D21+E21)</f>
        <v/>
      </c>
      <c r="H21" s="119" t="str">
        <f>IF(OR(ISNUMBER($G21),ISNUMBER($Q21)),(SIGN(N($G21)-N($Q21))+1)/2,"")</f>
        <v/>
      </c>
      <c r="I21" s="384">
        <f>IF(ISNUMBER(H22),(SIGN(1000*($H22-$R22)+$G22-$Q22)+1)/2,"")</f>
        <v>0</v>
      </c>
      <c r="K21" s="380"/>
      <c r="L21" s="381"/>
      <c r="M21" s="123">
        <v>4</v>
      </c>
      <c r="N21" s="122"/>
      <c r="O21" s="121"/>
      <c r="P21" s="121"/>
      <c r="Q21" s="120" t="str">
        <f>IF(AND(ISBLANK(N21),ISBLANK(O21)),"",N21+O21)</f>
        <v/>
      </c>
      <c r="R21" s="119" t="str">
        <f>IF(ISNUMBER($H21),1-$H21,"")</f>
        <v/>
      </c>
      <c r="S21" s="384">
        <f>IF(ISNUMBER($I21),1-$I21,"")</f>
        <v>1</v>
      </c>
    </row>
    <row r="22" spans="1:19" ht="15.95" customHeight="1" thickBot="1">
      <c r="A22" s="382">
        <v>23675</v>
      </c>
      <c r="B22" s="383"/>
      <c r="C22" s="118" t="s">
        <v>18</v>
      </c>
      <c r="D22" s="115">
        <f>IF(ISNUMBER($G22),SUM(D18:D21),"")</f>
        <v>236</v>
      </c>
      <c r="E22" s="117">
        <f>IF(ISNUMBER($G22),SUM(E18:E21),"")</f>
        <v>72</v>
      </c>
      <c r="F22" s="117">
        <f>IF(ISNUMBER($G22),SUM(F18:F21),"")</f>
        <v>21</v>
      </c>
      <c r="G22" s="116">
        <f>IF(SUM($G18:$G21)+SUM($Q18:$Q21)&gt;0,SUM(G18:G21),"")</f>
        <v>308</v>
      </c>
      <c r="H22" s="115">
        <f>IF(ISNUMBER($G22),SUM(H18:H21),"")</f>
        <v>0</v>
      </c>
      <c r="I22" s="385"/>
      <c r="K22" s="382">
        <v>15540</v>
      </c>
      <c r="L22" s="383"/>
      <c r="M22" s="118" t="s">
        <v>18</v>
      </c>
      <c r="N22" s="115">
        <f>IF(ISNUMBER($G22),SUM(N18:N21),"")</f>
        <v>284</v>
      </c>
      <c r="O22" s="117">
        <f>IF(ISNUMBER($G22),SUM(O18:O21),"")</f>
        <v>116</v>
      </c>
      <c r="P22" s="117">
        <f>IF(ISNUMBER($G22),SUM(P18:P21),"")</f>
        <v>8</v>
      </c>
      <c r="Q22" s="116">
        <f>IF(SUM($G18:$G21)+SUM($Q18:$Q21)&gt;0,SUM(Q18:Q21),"")</f>
        <v>400</v>
      </c>
      <c r="R22" s="115">
        <f>IF(ISNUMBER($G22),SUM(R18:R21),"")</f>
        <v>2</v>
      </c>
      <c r="S22" s="385"/>
    </row>
    <row r="23" spans="1:19" ht="12.95" customHeight="1">
      <c r="A23" s="390" t="s">
        <v>457</v>
      </c>
      <c r="B23" s="391"/>
      <c r="C23" s="134">
        <v>1</v>
      </c>
      <c r="D23" s="133">
        <v>139</v>
      </c>
      <c r="E23" s="132">
        <v>63</v>
      </c>
      <c r="F23" s="132">
        <v>5</v>
      </c>
      <c r="G23" s="131">
        <f>IF(AND(ISBLANK(D23),ISBLANK(E23)),"",D23+E23)</f>
        <v>202</v>
      </c>
      <c r="H23" s="130">
        <f>IF(OR(ISNUMBER($G23),ISNUMBER($Q23)),(SIGN(N($G23)-N($Q23))+1)/2,"")</f>
        <v>1</v>
      </c>
      <c r="I23" s="124"/>
      <c r="K23" s="390" t="s">
        <v>456</v>
      </c>
      <c r="L23" s="391"/>
      <c r="M23" s="134">
        <v>1</v>
      </c>
      <c r="N23" s="133">
        <v>130</v>
      </c>
      <c r="O23" s="132">
        <v>40</v>
      </c>
      <c r="P23" s="132">
        <v>6</v>
      </c>
      <c r="Q23" s="131">
        <f>IF(AND(ISBLANK(N23),ISBLANK(O23)),"",N23+O23)</f>
        <v>170</v>
      </c>
      <c r="R23" s="130">
        <f>IF(ISNUMBER($H23),1-$H23,"")</f>
        <v>0</v>
      </c>
      <c r="S23" s="124"/>
    </row>
    <row r="24" spans="1:19" ht="12.95" customHeight="1">
      <c r="A24" s="392"/>
      <c r="B24" s="393"/>
      <c r="C24" s="129">
        <v>2</v>
      </c>
      <c r="D24" s="128">
        <v>133</v>
      </c>
      <c r="E24" s="127">
        <v>52</v>
      </c>
      <c r="F24" s="127">
        <v>5</v>
      </c>
      <c r="G24" s="126">
        <f>IF(AND(ISBLANK(D24),ISBLANK(E24)),"",D24+E24)</f>
        <v>185</v>
      </c>
      <c r="H24" s="125">
        <f>IF(OR(ISNUMBER($G24),ISNUMBER($Q24)),(SIGN(N($G24)-N($Q24))+1)/2,"")</f>
        <v>0</v>
      </c>
      <c r="I24" s="124"/>
      <c r="K24" s="392"/>
      <c r="L24" s="393"/>
      <c r="M24" s="129">
        <v>2</v>
      </c>
      <c r="N24" s="128">
        <v>131</v>
      </c>
      <c r="O24" s="127">
        <v>61</v>
      </c>
      <c r="P24" s="127">
        <v>7</v>
      </c>
      <c r="Q24" s="126">
        <f>IF(AND(ISBLANK(N24),ISBLANK(O24)),"",N24+O24)</f>
        <v>192</v>
      </c>
      <c r="R24" s="125">
        <f>IF(ISNUMBER($H24),1-$H24,"")</f>
        <v>1</v>
      </c>
      <c r="S24" s="124"/>
    </row>
    <row r="25" spans="1:19" ht="12.95" customHeight="1" thickBot="1">
      <c r="A25" s="378" t="s">
        <v>36</v>
      </c>
      <c r="B25" s="379"/>
      <c r="C25" s="129">
        <v>3</v>
      </c>
      <c r="D25" s="128"/>
      <c r="E25" s="127"/>
      <c r="F25" s="127"/>
      <c r="G25" s="126" t="str">
        <f>IF(AND(ISBLANK(D25),ISBLANK(E25)),"",D25+E25)</f>
        <v/>
      </c>
      <c r="H25" s="125" t="str">
        <f>IF(OR(ISNUMBER($G25),ISNUMBER($Q25)),(SIGN(N($G25)-N($Q25))+1)/2,"")</f>
        <v/>
      </c>
      <c r="I25" s="124"/>
      <c r="K25" s="378" t="s">
        <v>255</v>
      </c>
      <c r="L25" s="379"/>
      <c r="M25" s="129">
        <v>3</v>
      </c>
      <c r="N25" s="128"/>
      <c r="O25" s="127"/>
      <c r="P25" s="127"/>
      <c r="Q25" s="126" t="str">
        <f>IF(AND(ISBLANK(N25),ISBLANK(O25)),"",N25+O25)</f>
        <v/>
      </c>
      <c r="R25" s="125" t="str">
        <f>IF(ISNUMBER($H25),1-$H25,"")</f>
        <v/>
      </c>
      <c r="S25" s="124"/>
    </row>
    <row r="26" spans="1:19" ht="12.95" customHeight="1">
      <c r="A26" s="380"/>
      <c r="B26" s="381"/>
      <c r="C26" s="123">
        <v>4</v>
      </c>
      <c r="D26" s="122"/>
      <c r="E26" s="121"/>
      <c r="F26" s="121"/>
      <c r="G26" s="120" t="str">
        <f>IF(AND(ISBLANK(D26),ISBLANK(E26)),"",D26+E26)</f>
        <v/>
      </c>
      <c r="H26" s="119" t="str">
        <f>IF(OR(ISNUMBER($G26),ISNUMBER($Q26)),(SIGN(N($G26)-N($Q26))+1)/2,"")</f>
        <v/>
      </c>
      <c r="I26" s="384">
        <f>IF(ISNUMBER(H27),(SIGN(1000*($H27-$R27)+$G27-$Q27)+1)/2,"")</f>
        <v>1</v>
      </c>
      <c r="K26" s="380"/>
      <c r="L26" s="381"/>
      <c r="M26" s="123">
        <v>4</v>
      </c>
      <c r="N26" s="122"/>
      <c r="O26" s="121"/>
      <c r="P26" s="121"/>
      <c r="Q26" s="120" t="str">
        <f>IF(AND(ISBLANK(N26),ISBLANK(O26)),"",N26+O26)</f>
        <v/>
      </c>
      <c r="R26" s="119" t="str">
        <f>IF(ISNUMBER($H26),1-$H26,"")</f>
        <v/>
      </c>
      <c r="S26" s="384">
        <f>IF(ISNUMBER($I26),1-$I26,"")</f>
        <v>0</v>
      </c>
    </row>
    <row r="27" spans="1:19" ht="15.95" customHeight="1" thickBot="1">
      <c r="A27" s="382">
        <v>14500</v>
      </c>
      <c r="B27" s="383"/>
      <c r="C27" s="118" t="s">
        <v>18</v>
      </c>
      <c r="D27" s="115">
        <f>IF(ISNUMBER($G27),SUM(D23:D26),"")</f>
        <v>272</v>
      </c>
      <c r="E27" s="117">
        <f>IF(ISNUMBER($G27),SUM(E23:E26),"")</f>
        <v>115</v>
      </c>
      <c r="F27" s="117">
        <f>IF(ISNUMBER($G27),SUM(F23:F26),"")</f>
        <v>10</v>
      </c>
      <c r="G27" s="116">
        <f>IF(SUM($G23:$G26)+SUM($Q23:$Q26)&gt;0,SUM(G23:G26),"")</f>
        <v>387</v>
      </c>
      <c r="H27" s="115">
        <f>IF(ISNUMBER($G27),SUM(H23:H26),"")</f>
        <v>1</v>
      </c>
      <c r="I27" s="385"/>
      <c r="K27" s="382">
        <v>15539</v>
      </c>
      <c r="L27" s="383"/>
      <c r="M27" s="118" t="s">
        <v>18</v>
      </c>
      <c r="N27" s="115">
        <f>IF(ISNUMBER($G27),SUM(N23:N26),"")</f>
        <v>261</v>
      </c>
      <c r="O27" s="117">
        <f>IF(ISNUMBER($G27),SUM(O23:O26),"")</f>
        <v>101</v>
      </c>
      <c r="P27" s="117">
        <f>IF(ISNUMBER($G27),SUM(P23:P26),"")</f>
        <v>13</v>
      </c>
      <c r="Q27" s="116">
        <f>IF(SUM($G23:$G26)+SUM($Q23:$Q26)&gt;0,SUM(Q23:Q26),"")</f>
        <v>362</v>
      </c>
      <c r="R27" s="115">
        <f>IF(ISNUMBER($G27),SUM(R23:R26),"")</f>
        <v>1</v>
      </c>
      <c r="S27" s="385"/>
    </row>
    <row r="28" spans="1:19" ht="12.95" customHeight="1">
      <c r="A28" s="390" t="s">
        <v>455</v>
      </c>
      <c r="B28" s="391"/>
      <c r="C28" s="134">
        <v>1</v>
      </c>
      <c r="D28" s="133">
        <v>136</v>
      </c>
      <c r="E28" s="132">
        <v>43</v>
      </c>
      <c r="F28" s="132">
        <v>7</v>
      </c>
      <c r="G28" s="131">
        <f>IF(AND(ISBLANK(D28),ISBLANK(E28)),"",D28+E28)</f>
        <v>179</v>
      </c>
      <c r="H28" s="130">
        <f>IF(OR(ISNUMBER($G28),ISNUMBER($Q28)),(SIGN(N($G28)-N($Q28))+1)/2,"")</f>
        <v>0</v>
      </c>
      <c r="I28" s="124"/>
      <c r="K28" s="390" t="s">
        <v>454</v>
      </c>
      <c r="L28" s="391"/>
      <c r="M28" s="134">
        <v>1</v>
      </c>
      <c r="N28" s="133">
        <v>144</v>
      </c>
      <c r="O28" s="132">
        <v>58</v>
      </c>
      <c r="P28" s="132">
        <v>3</v>
      </c>
      <c r="Q28" s="131">
        <f>IF(AND(ISBLANK(N28),ISBLANK(O28)),"",N28+O28)</f>
        <v>202</v>
      </c>
      <c r="R28" s="130">
        <f>IF(ISNUMBER($H28),1-$H28,"")</f>
        <v>1</v>
      </c>
      <c r="S28" s="124"/>
    </row>
    <row r="29" spans="1:19" ht="12.95" customHeight="1">
      <c r="A29" s="392"/>
      <c r="B29" s="393"/>
      <c r="C29" s="129">
        <v>2</v>
      </c>
      <c r="D29" s="128">
        <v>150</v>
      </c>
      <c r="E29" s="127">
        <v>72</v>
      </c>
      <c r="F29" s="127">
        <v>3</v>
      </c>
      <c r="G29" s="126">
        <f>IF(AND(ISBLANK(D29),ISBLANK(E29)),"",D29+E29)</f>
        <v>222</v>
      </c>
      <c r="H29" s="125">
        <f>IF(OR(ISNUMBER($G29),ISNUMBER($Q29)),(SIGN(N($G29)-N($Q29))+1)/2,"")</f>
        <v>1</v>
      </c>
      <c r="I29" s="124"/>
      <c r="K29" s="392"/>
      <c r="L29" s="393"/>
      <c r="M29" s="129">
        <v>2</v>
      </c>
      <c r="N29" s="128">
        <v>140</v>
      </c>
      <c r="O29" s="127">
        <v>63</v>
      </c>
      <c r="P29" s="127">
        <v>2</v>
      </c>
      <c r="Q29" s="126">
        <f>IF(AND(ISBLANK(N29),ISBLANK(O29)),"",N29+O29)</f>
        <v>203</v>
      </c>
      <c r="R29" s="125">
        <f>IF(ISNUMBER($H29),1-$H29,"")</f>
        <v>0</v>
      </c>
      <c r="S29" s="124"/>
    </row>
    <row r="30" spans="1:19" ht="12.95" customHeight="1" thickBot="1">
      <c r="A30" s="378" t="s">
        <v>27</v>
      </c>
      <c r="B30" s="379"/>
      <c r="C30" s="129">
        <v>3</v>
      </c>
      <c r="D30" s="128"/>
      <c r="E30" s="127"/>
      <c r="F30" s="127"/>
      <c r="G30" s="126" t="str">
        <f>IF(AND(ISBLANK(D30),ISBLANK(E30)),"",D30+E30)</f>
        <v/>
      </c>
      <c r="H30" s="125" t="str">
        <f>IF(OR(ISNUMBER($G30),ISNUMBER($Q30)),(SIGN(N($G30)-N($Q30))+1)/2,"")</f>
        <v/>
      </c>
      <c r="I30" s="124"/>
      <c r="K30" s="378" t="s">
        <v>262</v>
      </c>
      <c r="L30" s="379"/>
      <c r="M30" s="129">
        <v>3</v>
      </c>
      <c r="N30" s="128"/>
      <c r="O30" s="127"/>
      <c r="P30" s="127"/>
      <c r="Q30" s="126" t="str">
        <f>IF(AND(ISBLANK(N30),ISBLANK(O30)),"",N30+O30)</f>
        <v/>
      </c>
      <c r="R30" s="125" t="str">
        <f>IF(ISNUMBER($H30),1-$H30,"")</f>
        <v/>
      </c>
      <c r="S30" s="124"/>
    </row>
    <row r="31" spans="1:19" ht="12.95" customHeight="1">
      <c r="A31" s="380"/>
      <c r="B31" s="381"/>
      <c r="C31" s="123">
        <v>4</v>
      </c>
      <c r="D31" s="122"/>
      <c r="E31" s="121"/>
      <c r="F31" s="121"/>
      <c r="G31" s="120" t="str">
        <f>IF(AND(ISBLANK(D31),ISBLANK(E31)),"",D31+E31)</f>
        <v/>
      </c>
      <c r="H31" s="119" t="str">
        <f>IF(OR(ISNUMBER($G31),ISNUMBER($Q31)),(SIGN(N($G31)-N($Q31))+1)/2,"")</f>
        <v/>
      </c>
      <c r="I31" s="384">
        <f>IF(ISNUMBER(H32),(SIGN(1000*($H32-$R32)+$G32-$Q32)+1)/2,"")</f>
        <v>0</v>
      </c>
      <c r="K31" s="380"/>
      <c r="L31" s="381"/>
      <c r="M31" s="123">
        <v>4</v>
      </c>
      <c r="N31" s="122"/>
      <c r="O31" s="121"/>
      <c r="P31" s="121"/>
      <c r="Q31" s="120" t="str">
        <f>IF(AND(ISBLANK(N31),ISBLANK(O31)),"",N31+O31)</f>
        <v/>
      </c>
      <c r="R31" s="119" t="str">
        <f>IF(ISNUMBER($H31),1-$H31,"")</f>
        <v/>
      </c>
      <c r="S31" s="384">
        <f>IF(ISNUMBER($I31),1-$I31,"")</f>
        <v>1</v>
      </c>
    </row>
    <row r="32" spans="1:19" ht="15.95" customHeight="1" thickBot="1">
      <c r="A32" s="382">
        <v>782</v>
      </c>
      <c r="B32" s="383"/>
      <c r="C32" s="118" t="s">
        <v>18</v>
      </c>
      <c r="D32" s="115">
        <f>IF(ISNUMBER($G32),SUM(D28:D31),"")</f>
        <v>286</v>
      </c>
      <c r="E32" s="117">
        <f>IF(ISNUMBER($G32),SUM(E28:E31),"")</f>
        <v>115</v>
      </c>
      <c r="F32" s="117">
        <f>IF(ISNUMBER($G32),SUM(F28:F31),"")</f>
        <v>10</v>
      </c>
      <c r="G32" s="116">
        <f>IF(SUM($G28:$G31)+SUM($Q28:$Q31)&gt;0,SUM(G28:G31),"")</f>
        <v>401</v>
      </c>
      <c r="H32" s="115">
        <f>IF(ISNUMBER($G32),SUM(H28:H31),"")</f>
        <v>1</v>
      </c>
      <c r="I32" s="385"/>
      <c r="K32" s="382">
        <v>15542</v>
      </c>
      <c r="L32" s="383"/>
      <c r="M32" s="118" t="s">
        <v>18</v>
      </c>
      <c r="N32" s="115">
        <f>IF(ISNUMBER($G32),SUM(N28:N31),"")</f>
        <v>284</v>
      </c>
      <c r="O32" s="117">
        <f>IF(ISNUMBER($G32),SUM(O28:O31),"")</f>
        <v>121</v>
      </c>
      <c r="P32" s="117">
        <f>IF(ISNUMBER($G32),SUM(P28:P31),"")</f>
        <v>5</v>
      </c>
      <c r="Q32" s="116">
        <f>IF(SUM($G28:$G31)+SUM($Q28:$Q31)&gt;0,SUM(Q28:Q31),"")</f>
        <v>405</v>
      </c>
      <c r="R32" s="115">
        <f>IF(ISNUMBER($G32),SUM(R28:R31),"")</f>
        <v>1</v>
      </c>
      <c r="S32" s="385"/>
    </row>
    <row r="33" spans="1:19" ht="12.95" customHeight="1">
      <c r="A33" s="390" t="s">
        <v>108</v>
      </c>
      <c r="B33" s="391"/>
      <c r="C33" s="134">
        <v>1</v>
      </c>
      <c r="D33" s="133">
        <v>121</v>
      </c>
      <c r="E33" s="132">
        <v>50</v>
      </c>
      <c r="F33" s="132">
        <v>7</v>
      </c>
      <c r="G33" s="131">
        <f>IF(AND(ISBLANK(D33),ISBLANK(E33)),"",D33+E33)</f>
        <v>171</v>
      </c>
      <c r="H33" s="130">
        <f>IF(OR(ISNUMBER($G33),ISNUMBER($Q33)),(SIGN(N($G33)-N($Q33))+1)/2,"")</f>
        <v>0</v>
      </c>
      <c r="I33" s="124"/>
      <c r="K33" s="390" t="s">
        <v>453</v>
      </c>
      <c r="L33" s="391"/>
      <c r="M33" s="134">
        <v>1</v>
      </c>
      <c r="N33" s="133">
        <v>145</v>
      </c>
      <c r="O33" s="132">
        <v>52</v>
      </c>
      <c r="P33" s="132">
        <v>2</v>
      </c>
      <c r="Q33" s="131">
        <f>IF(AND(ISBLANK(N33),ISBLANK(O33)),"",N33+O33)</f>
        <v>197</v>
      </c>
      <c r="R33" s="130">
        <f>IF(ISNUMBER($H33),1-$H33,"")</f>
        <v>1</v>
      </c>
      <c r="S33" s="124"/>
    </row>
    <row r="34" spans="1:19" ht="12.95" customHeight="1">
      <c r="A34" s="392"/>
      <c r="B34" s="393"/>
      <c r="C34" s="129">
        <v>2</v>
      </c>
      <c r="D34" s="128">
        <v>121</v>
      </c>
      <c r="E34" s="127">
        <v>54</v>
      </c>
      <c r="F34" s="127">
        <v>6</v>
      </c>
      <c r="G34" s="126">
        <f>IF(AND(ISBLANK(D34),ISBLANK(E34)),"",D34+E34)</f>
        <v>175</v>
      </c>
      <c r="H34" s="125">
        <f>IF(OR(ISNUMBER($G34),ISNUMBER($Q34)),(SIGN(N($G34)-N($Q34))+1)/2,"")</f>
        <v>0</v>
      </c>
      <c r="I34" s="124"/>
      <c r="K34" s="392"/>
      <c r="L34" s="393"/>
      <c r="M34" s="129">
        <v>2</v>
      </c>
      <c r="N34" s="128">
        <v>127</v>
      </c>
      <c r="O34" s="127">
        <v>63</v>
      </c>
      <c r="P34" s="127">
        <v>2</v>
      </c>
      <c r="Q34" s="126">
        <f>IF(AND(ISBLANK(N34),ISBLANK(O34)),"",N34+O34)</f>
        <v>190</v>
      </c>
      <c r="R34" s="125">
        <f>IF(ISNUMBER($H34),1-$H34,"")</f>
        <v>1</v>
      </c>
      <c r="S34" s="124"/>
    </row>
    <row r="35" spans="1:19" ht="12.95" customHeight="1" thickBot="1">
      <c r="A35" s="378" t="s">
        <v>40</v>
      </c>
      <c r="B35" s="379"/>
      <c r="C35" s="129">
        <v>3</v>
      </c>
      <c r="D35" s="128"/>
      <c r="E35" s="127"/>
      <c r="F35" s="127"/>
      <c r="G35" s="126" t="str">
        <f>IF(AND(ISBLANK(D35),ISBLANK(E35)),"",D35+E35)</f>
        <v/>
      </c>
      <c r="H35" s="125" t="str">
        <f>IF(OR(ISNUMBER($G35),ISNUMBER($Q35)),(SIGN(N($G35)-N($Q35))+1)/2,"")</f>
        <v/>
      </c>
      <c r="I35" s="124"/>
      <c r="K35" s="378" t="s">
        <v>35</v>
      </c>
      <c r="L35" s="379"/>
      <c r="M35" s="129">
        <v>3</v>
      </c>
      <c r="N35" s="128"/>
      <c r="O35" s="127"/>
      <c r="P35" s="127"/>
      <c r="Q35" s="126" t="str">
        <f>IF(AND(ISBLANK(N35),ISBLANK(O35)),"",N35+O35)</f>
        <v/>
      </c>
      <c r="R35" s="125" t="str">
        <f>IF(ISNUMBER($H35),1-$H35,"")</f>
        <v/>
      </c>
      <c r="S35" s="124"/>
    </row>
    <row r="36" spans="1:19" ht="12.95" customHeight="1">
      <c r="A36" s="380"/>
      <c r="B36" s="381"/>
      <c r="C36" s="123">
        <v>4</v>
      </c>
      <c r="D36" s="122"/>
      <c r="E36" s="121"/>
      <c r="F36" s="121"/>
      <c r="G36" s="120" t="str">
        <f>IF(AND(ISBLANK(D36),ISBLANK(E36)),"",D36+E36)</f>
        <v/>
      </c>
      <c r="H36" s="119" t="str">
        <f>IF(OR(ISNUMBER($G36),ISNUMBER($Q36)),(SIGN(N($G36)-N($Q36))+1)/2,"")</f>
        <v/>
      </c>
      <c r="I36" s="384">
        <f>IF(ISNUMBER(H37),(SIGN(1000*($H37-$R37)+$G37-$Q37)+1)/2,"")</f>
        <v>0</v>
      </c>
      <c r="K36" s="380"/>
      <c r="L36" s="381"/>
      <c r="M36" s="123">
        <v>4</v>
      </c>
      <c r="N36" s="122"/>
      <c r="O36" s="121"/>
      <c r="P36" s="121"/>
      <c r="Q36" s="120" t="str">
        <f>IF(AND(ISBLANK(N36),ISBLANK(O36)),"",N36+O36)</f>
        <v/>
      </c>
      <c r="R36" s="119" t="str">
        <f>IF(ISNUMBER($H36),1-$H36,"")</f>
        <v/>
      </c>
      <c r="S36" s="384">
        <f>IF(ISNUMBER($I36),1-$I36,"")</f>
        <v>1</v>
      </c>
    </row>
    <row r="37" spans="1:19" ht="15.95" customHeight="1" thickBot="1">
      <c r="A37" s="382">
        <v>14519</v>
      </c>
      <c r="B37" s="383"/>
      <c r="C37" s="118" t="s">
        <v>18</v>
      </c>
      <c r="D37" s="115">
        <f>IF(ISNUMBER($G37),SUM(D33:D36),"")</f>
        <v>242</v>
      </c>
      <c r="E37" s="117">
        <f>IF(ISNUMBER($G37),SUM(E33:E36),"")</f>
        <v>104</v>
      </c>
      <c r="F37" s="117">
        <f>IF(ISNUMBER($G37),SUM(F33:F36),"")</f>
        <v>13</v>
      </c>
      <c r="G37" s="116">
        <f>IF(SUM($G33:$G36)+SUM($Q33:$Q36)&gt;0,SUM(G33:G36),"")</f>
        <v>346</v>
      </c>
      <c r="H37" s="115">
        <f>IF(ISNUMBER($G37),SUM(H33:H36),"")</f>
        <v>0</v>
      </c>
      <c r="I37" s="385"/>
      <c r="K37" s="382">
        <v>15530</v>
      </c>
      <c r="L37" s="383"/>
      <c r="M37" s="118" t="s">
        <v>18</v>
      </c>
      <c r="N37" s="115">
        <f>IF(ISNUMBER($G37),SUM(N33:N36),"")</f>
        <v>272</v>
      </c>
      <c r="O37" s="117">
        <f>IF(ISNUMBER($G37),SUM(O33:O36),"")</f>
        <v>115</v>
      </c>
      <c r="P37" s="117">
        <f>IF(ISNUMBER($G37),SUM(P33:P36),"")</f>
        <v>4</v>
      </c>
      <c r="Q37" s="116">
        <f>IF(SUM($G33:$G36)+SUM($Q33:$Q36)&gt;0,SUM(Q33:Q36),"")</f>
        <v>387</v>
      </c>
      <c r="R37" s="115">
        <f>IF(ISNUMBER($G37),SUM(R33:R36),"")</f>
        <v>2</v>
      </c>
      <c r="S37" s="385"/>
    </row>
    <row r="38" spans="1:19" ht="5.0999999999999996" customHeight="1" thickBot="1"/>
    <row r="39" spans="1:19" ht="20.100000000000001" customHeight="1" thickBot="1">
      <c r="A39" s="114"/>
      <c r="B39" s="113"/>
      <c r="C39" s="112" t="s">
        <v>45</v>
      </c>
      <c r="D39" s="111">
        <f>IF(ISNUMBER($G39),SUM(D12,D17,D22,D27,D32,D37),"")</f>
        <v>1549</v>
      </c>
      <c r="E39" s="110">
        <f>IF(ISNUMBER($G39),SUM(E12,E17,E22,E27,E32,E37),"")</f>
        <v>645</v>
      </c>
      <c r="F39" s="110">
        <f>IF(ISNUMBER($G39),SUM(F12,F17,F22,F27,F32,F37),"")</f>
        <v>77</v>
      </c>
      <c r="G39" s="109">
        <f>IF(SUM($G$8:$G$37)+SUM($Q$8:$Q$37)&gt;0,SUM(G12,G17,G22,G27,G32,G37),"")</f>
        <v>2194</v>
      </c>
      <c r="H39" s="108">
        <f>IF(SUM($G$8:$G$37)+SUM($Q$8:$Q$37)&gt;0,SUM(H12,H17,H22,H27,H32,H37),"")</f>
        <v>3</v>
      </c>
      <c r="I39" s="107">
        <f>IF(ISNUMBER($G39),(SIGN($G39-$Q39)+1)/IF(COUNT(I$11,I$16,I$21,I$26,I$31,I$36)&gt;3,1,2),"")</f>
        <v>0</v>
      </c>
      <c r="K39" s="114"/>
      <c r="L39" s="113"/>
      <c r="M39" s="112" t="s">
        <v>45</v>
      </c>
      <c r="N39" s="111">
        <f>IF(ISNUMBER($G39),SUM(N12,N17,N22,N27,N32,N37),"")</f>
        <v>1670</v>
      </c>
      <c r="O39" s="110">
        <f>IF(ISNUMBER($G39),SUM(O12,O17,O22,O27,O32,O37),"")</f>
        <v>691</v>
      </c>
      <c r="P39" s="110">
        <f>IF(ISNUMBER($G39),SUM(P12,P17,P22,P27,P32,P37),"")</f>
        <v>50</v>
      </c>
      <c r="Q39" s="109">
        <f>IF(SUM($G$8:$G$37)+SUM($Q$8:$Q$37)&gt;0,SUM(Q12,Q17,Q22,Q27,Q32,Q37),"")</f>
        <v>2361</v>
      </c>
      <c r="R39" s="108">
        <f>IF(SUM($G$8:$G$37)+SUM($Q$8:$Q$37)&gt;0,SUM(R12,R17,R22,R27,R32,R37),"")</f>
        <v>9</v>
      </c>
      <c r="S39" s="107">
        <f>IF(ISNUMBER($I39),IF(COUNT(S$11,S$16,S$21,S$26,S$31,S$36)&gt;3,2,1)-$I39,"")</f>
        <v>2</v>
      </c>
    </row>
    <row r="40" spans="1:19" ht="5.0999999999999996" customHeight="1" thickBot="1"/>
    <row r="41" spans="1:19" ht="18" customHeight="1" thickBot="1">
      <c r="A41" s="82"/>
      <c r="B41" s="104" t="s">
        <v>46</v>
      </c>
      <c r="C41" s="359" t="s">
        <v>452</v>
      </c>
      <c r="D41" s="359"/>
      <c r="E41" s="359"/>
      <c r="G41" s="361" t="s">
        <v>48</v>
      </c>
      <c r="H41" s="361"/>
      <c r="I41" s="106">
        <f>IF(ISNUMBER(I$39),SUM(I11,I16,I21,I26,I31,I36,I39),"")</f>
        <v>1</v>
      </c>
      <c r="K41" s="82"/>
      <c r="L41" s="104" t="s">
        <v>46</v>
      </c>
      <c r="M41" s="359" t="s">
        <v>451</v>
      </c>
      <c r="N41" s="359"/>
      <c r="O41" s="359"/>
      <c r="Q41" s="361" t="s">
        <v>48</v>
      </c>
      <c r="R41" s="361"/>
      <c r="S41" s="106">
        <f>IF(ISNUMBER(S$39),SUM(S11,S16,S21,S26,S31,S36,S39),"")</f>
        <v>7</v>
      </c>
    </row>
    <row r="42" spans="1:19" ht="18" customHeight="1">
      <c r="A42" s="82"/>
      <c r="B42" s="104" t="s">
        <v>50</v>
      </c>
      <c r="C42" s="358"/>
      <c r="D42" s="358"/>
      <c r="E42" s="358"/>
      <c r="G42" s="105"/>
      <c r="H42" s="105"/>
      <c r="I42" s="105"/>
      <c r="K42" s="82"/>
      <c r="L42" s="104" t="s">
        <v>50</v>
      </c>
      <c r="M42" s="358"/>
      <c r="N42" s="358"/>
      <c r="O42" s="358"/>
      <c r="Q42" s="105"/>
      <c r="R42" s="105"/>
      <c r="S42" s="105"/>
    </row>
    <row r="43" spans="1:19" ht="20.100000000000001" customHeight="1">
      <c r="A43" s="104" t="s">
        <v>51</v>
      </c>
      <c r="B43" s="104" t="s">
        <v>52</v>
      </c>
      <c r="C43" s="360"/>
      <c r="D43" s="360"/>
      <c r="E43" s="360"/>
      <c r="F43" s="360"/>
      <c r="G43" s="360"/>
      <c r="H43" s="360"/>
      <c r="I43" s="104"/>
      <c r="J43" s="104"/>
      <c r="K43" s="104" t="s">
        <v>53</v>
      </c>
      <c r="L43" s="360"/>
      <c r="M43" s="360"/>
      <c r="O43" s="104" t="s">
        <v>50</v>
      </c>
      <c r="P43" s="360"/>
      <c r="Q43" s="360"/>
      <c r="R43" s="360"/>
      <c r="S43" s="360"/>
    </row>
    <row r="44" spans="1:19" ht="9.9499999999999993" customHeight="1">
      <c r="E44" s="82"/>
      <c r="H44" s="82"/>
    </row>
    <row r="45" spans="1:19" ht="30" customHeight="1">
      <c r="A45" s="103" t="str">
        <f>"Technické podmínky utkání:   " &amp; $B$3 &amp; IF(ISBLANK($B$3),""," – ") &amp; $L$3</f>
        <v xml:space="preserve">Technické podmínky utkání:   KK Dopravní podniky Praha C – TJ ZENTIVA Praha </v>
      </c>
    </row>
    <row r="46" spans="1:19" ht="20.100000000000001" customHeight="1">
      <c r="B46" s="351" t="s">
        <v>54</v>
      </c>
      <c r="C46" s="357" t="s">
        <v>99</v>
      </c>
      <c r="D46" s="357"/>
      <c r="I46" s="351" t="s">
        <v>56</v>
      </c>
      <c r="J46" s="357">
        <v>21</v>
      </c>
      <c r="K46" s="357"/>
    </row>
    <row r="47" spans="1:19" ht="20.100000000000001" customHeight="1">
      <c r="B47" s="351" t="s">
        <v>57</v>
      </c>
      <c r="C47" s="370" t="s">
        <v>434</v>
      </c>
      <c r="D47" s="370"/>
      <c r="I47" s="351" t="s">
        <v>59</v>
      </c>
      <c r="J47" s="370">
        <v>0</v>
      </c>
      <c r="K47" s="370"/>
      <c r="P47" s="351" t="s">
        <v>60</v>
      </c>
      <c r="Q47" s="369" t="s">
        <v>450</v>
      </c>
      <c r="R47" s="369"/>
      <c r="S47" s="369"/>
    </row>
    <row r="48" spans="1:19" ht="9.9499999999999993" customHeight="1"/>
    <row r="49" spans="1:19" ht="15" customHeight="1">
      <c r="A49" s="363" t="s">
        <v>62</v>
      </c>
      <c r="B49" s="364"/>
      <c r="C49" s="364"/>
      <c r="D49" s="364"/>
      <c r="E49" s="364"/>
      <c r="F49" s="364"/>
      <c r="G49" s="364"/>
      <c r="H49" s="364"/>
      <c r="I49" s="364"/>
      <c r="J49" s="364"/>
      <c r="K49" s="364"/>
      <c r="L49" s="364"/>
      <c r="M49" s="364"/>
      <c r="N49" s="364"/>
      <c r="O49" s="364"/>
      <c r="P49" s="364"/>
      <c r="Q49" s="364"/>
      <c r="R49" s="364"/>
      <c r="S49" s="365"/>
    </row>
    <row r="50" spans="1:19" ht="81" customHeight="1">
      <c r="A50" s="366"/>
      <c r="B50" s="367"/>
      <c r="C50" s="367"/>
      <c r="D50" s="367"/>
      <c r="E50" s="367"/>
      <c r="F50" s="367"/>
      <c r="G50" s="367"/>
      <c r="H50" s="367"/>
      <c r="I50" s="367"/>
      <c r="J50" s="367"/>
      <c r="K50" s="367"/>
      <c r="L50" s="367"/>
      <c r="M50" s="367"/>
      <c r="N50" s="367"/>
      <c r="O50" s="367"/>
      <c r="P50" s="367"/>
      <c r="Q50" s="367"/>
      <c r="R50" s="367"/>
      <c r="S50" s="368"/>
    </row>
    <row r="51" spans="1:19" ht="5.0999999999999996" customHeight="1"/>
    <row r="52" spans="1:19" ht="15" customHeight="1">
      <c r="A52" s="363" t="s">
        <v>63</v>
      </c>
      <c r="B52" s="364"/>
      <c r="C52" s="364"/>
      <c r="D52" s="364"/>
      <c r="E52" s="364"/>
      <c r="F52" s="364"/>
      <c r="G52" s="364"/>
      <c r="H52" s="364"/>
      <c r="I52" s="364"/>
      <c r="J52" s="364"/>
      <c r="K52" s="364"/>
      <c r="L52" s="364"/>
      <c r="M52" s="364"/>
      <c r="N52" s="364"/>
      <c r="O52" s="364"/>
      <c r="P52" s="364"/>
      <c r="Q52" s="364"/>
      <c r="R52" s="364"/>
      <c r="S52" s="365"/>
    </row>
    <row r="53" spans="1:19" ht="6" customHeight="1">
      <c r="A53" s="101"/>
      <c r="B53" s="82"/>
      <c r="C53" s="82"/>
      <c r="D53" s="82"/>
      <c r="E53" s="82"/>
      <c r="F53" s="82"/>
      <c r="G53" s="82"/>
      <c r="H53" s="82"/>
      <c r="I53" s="82"/>
      <c r="J53" s="82"/>
      <c r="K53" s="82"/>
      <c r="L53" s="82"/>
      <c r="M53" s="82"/>
      <c r="N53" s="82"/>
      <c r="O53" s="82"/>
      <c r="P53" s="82"/>
      <c r="Q53" s="82"/>
      <c r="R53" s="82"/>
      <c r="S53" s="98"/>
    </row>
    <row r="54" spans="1:19" ht="21" customHeight="1">
      <c r="A54" s="100" t="s">
        <v>6</v>
      </c>
      <c r="B54" s="82"/>
      <c r="C54" s="82"/>
      <c r="D54" s="82"/>
      <c r="E54" s="82"/>
      <c r="F54" s="82"/>
      <c r="G54" s="82"/>
      <c r="H54" s="82"/>
      <c r="I54" s="82"/>
      <c r="J54" s="82"/>
      <c r="K54" s="99" t="s">
        <v>8</v>
      </c>
      <c r="L54" s="82"/>
      <c r="M54" s="82"/>
      <c r="N54" s="82"/>
      <c r="O54" s="82"/>
      <c r="P54" s="82"/>
      <c r="Q54" s="82"/>
      <c r="R54" s="82"/>
      <c r="S54" s="98"/>
    </row>
    <row r="55" spans="1:19" ht="21" customHeight="1">
      <c r="A55" s="97"/>
      <c r="B55" s="94" t="s">
        <v>64</v>
      </c>
      <c r="C55" s="93"/>
      <c r="D55" s="95"/>
      <c r="E55" s="94" t="s">
        <v>65</v>
      </c>
      <c r="F55" s="93"/>
      <c r="G55" s="93"/>
      <c r="H55" s="93"/>
      <c r="I55" s="95"/>
      <c r="J55" s="82"/>
      <c r="K55" s="96"/>
      <c r="L55" s="94" t="s">
        <v>64</v>
      </c>
      <c r="M55" s="93"/>
      <c r="N55" s="95"/>
      <c r="O55" s="94" t="s">
        <v>65</v>
      </c>
      <c r="P55" s="93"/>
      <c r="Q55" s="93"/>
      <c r="R55" s="93"/>
      <c r="S55" s="92"/>
    </row>
    <row r="56" spans="1:19" ht="21" customHeight="1">
      <c r="A56" s="91" t="s">
        <v>66</v>
      </c>
      <c r="B56" s="87" t="s">
        <v>67</v>
      </c>
      <c r="C56" s="89"/>
      <c r="D56" s="88" t="s">
        <v>68</v>
      </c>
      <c r="E56" s="87" t="s">
        <v>67</v>
      </c>
      <c r="F56" s="86"/>
      <c r="G56" s="86"/>
      <c r="H56" s="85"/>
      <c r="I56" s="88" t="s">
        <v>68</v>
      </c>
      <c r="J56" s="82"/>
      <c r="K56" s="90" t="s">
        <v>66</v>
      </c>
      <c r="L56" s="87" t="s">
        <v>67</v>
      </c>
      <c r="M56" s="89"/>
      <c r="N56" s="88" t="s">
        <v>68</v>
      </c>
      <c r="O56" s="87" t="s">
        <v>67</v>
      </c>
      <c r="P56" s="86"/>
      <c r="Q56" s="86"/>
      <c r="R56" s="85"/>
      <c r="S56" s="84" t="s">
        <v>68</v>
      </c>
    </row>
    <row r="57" spans="1:19" ht="21" customHeight="1">
      <c r="A57" s="83"/>
      <c r="B57" s="354"/>
      <c r="C57" s="356"/>
      <c r="D57" s="80"/>
      <c r="E57" s="354"/>
      <c r="F57" s="355"/>
      <c r="G57" s="355"/>
      <c r="H57" s="356"/>
      <c r="I57" s="80"/>
      <c r="J57" s="82"/>
      <c r="K57" s="81"/>
      <c r="L57" s="354"/>
      <c r="M57" s="356"/>
      <c r="N57" s="80"/>
      <c r="O57" s="354"/>
      <c r="P57" s="355"/>
      <c r="Q57" s="355"/>
      <c r="R57" s="356"/>
      <c r="S57" s="79"/>
    </row>
    <row r="58" spans="1:19" ht="21" customHeight="1">
      <c r="A58" s="83"/>
      <c r="B58" s="354"/>
      <c r="C58" s="356"/>
      <c r="D58" s="80"/>
      <c r="E58" s="354"/>
      <c r="F58" s="355"/>
      <c r="G58" s="355"/>
      <c r="H58" s="356"/>
      <c r="I58" s="80"/>
      <c r="J58" s="82"/>
      <c r="K58" s="81"/>
      <c r="L58" s="354"/>
      <c r="M58" s="356"/>
      <c r="N58" s="80"/>
      <c r="O58" s="354"/>
      <c r="P58" s="355"/>
      <c r="Q58" s="355"/>
      <c r="R58" s="356"/>
      <c r="S58" s="79"/>
    </row>
    <row r="59" spans="1:19" ht="12" customHeight="1">
      <c r="A59" s="78"/>
      <c r="B59" s="77"/>
      <c r="C59" s="77"/>
      <c r="D59" s="77"/>
      <c r="E59" s="77"/>
      <c r="F59" s="77"/>
      <c r="G59" s="77"/>
      <c r="H59" s="77"/>
      <c r="I59" s="77"/>
      <c r="J59" s="77"/>
      <c r="K59" s="77"/>
      <c r="L59" s="77"/>
      <c r="M59" s="77"/>
      <c r="N59" s="77"/>
      <c r="O59" s="77"/>
      <c r="P59" s="77"/>
      <c r="Q59" s="77"/>
      <c r="R59" s="77"/>
      <c r="S59" s="76"/>
    </row>
    <row r="60" spans="1:19" ht="5.0999999999999996" customHeight="1"/>
    <row r="61" spans="1:19" ht="15" customHeight="1">
      <c r="A61" s="363" t="s">
        <v>69</v>
      </c>
      <c r="B61" s="364"/>
      <c r="C61" s="364"/>
      <c r="D61" s="364"/>
      <c r="E61" s="364"/>
      <c r="F61" s="364"/>
      <c r="G61" s="364"/>
      <c r="H61" s="364"/>
      <c r="I61" s="364"/>
      <c r="J61" s="364"/>
      <c r="K61" s="364"/>
      <c r="L61" s="364"/>
      <c r="M61" s="364"/>
      <c r="N61" s="364"/>
      <c r="O61" s="364"/>
      <c r="P61" s="364"/>
      <c r="Q61" s="364"/>
      <c r="R61" s="364"/>
      <c r="S61" s="365"/>
    </row>
    <row r="62" spans="1:19" ht="81" customHeight="1">
      <c r="A62" s="366"/>
      <c r="B62" s="367"/>
      <c r="C62" s="367"/>
      <c r="D62" s="367"/>
      <c r="E62" s="367"/>
      <c r="F62" s="367"/>
      <c r="G62" s="367"/>
      <c r="H62" s="367"/>
      <c r="I62" s="367"/>
      <c r="J62" s="367"/>
      <c r="K62" s="367"/>
      <c r="L62" s="367"/>
      <c r="M62" s="367"/>
      <c r="N62" s="367"/>
      <c r="O62" s="367"/>
      <c r="P62" s="367"/>
      <c r="Q62" s="367"/>
      <c r="R62" s="367"/>
      <c r="S62" s="368"/>
    </row>
    <row r="63" spans="1:19" ht="5.0999999999999996" customHeight="1"/>
    <row r="64" spans="1:19" ht="15" customHeight="1">
      <c r="A64" s="363" t="s">
        <v>70</v>
      </c>
      <c r="B64" s="364"/>
      <c r="C64" s="364"/>
      <c r="D64" s="364"/>
      <c r="E64" s="364"/>
      <c r="F64" s="364"/>
      <c r="G64" s="364"/>
      <c r="H64" s="364"/>
      <c r="I64" s="364"/>
      <c r="J64" s="364"/>
      <c r="K64" s="364"/>
      <c r="L64" s="364"/>
      <c r="M64" s="364"/>
      <c r="N64" s="364"/>
      <c r="O64" s="364"/>
      <c r="P64" s="364"/>
      <c r="Q64" s="364"/>
      <c r="R64" s="364"/>
      <c r="S64" s="365"/>
    </row>
    <row r="65" spans="1:19" ht="81" customHeight="1">
      <c r="A65" s="366"/>
      <c r="B65" s="367"/>
      <c r="C65" s="367"/>
      <c r="D65" s="367"/>
      <c r="E65" s="367"/>
      <c r="F65" s="367"/>
      <c r="G65" s="367"/>
      <c r="H65" s="367"/>
      <c r="I65" s="367"/>
      <c r="J65" s="367"/>
      <c r="K65" s="367"/>
      <c r="L65" s="367"/>
      <c r="M65" s="367"/>
      <c r="N65" s="367"/>
      <c r="O65" s="367"/>
      <c r="P65" s="367"/>
      <c r="Q65" s="367"/>
      <c r="R65" s="367"/>
      <c r="S65" s="368"/>
    </row>
    <row r="66" spans="1:19" ht="30" customHeight="1">
      <c r="A66" s="75"/>
      <c r="B66" s="74" t="s">
        <v>71</v>
      </c>
      <c r="C66" s="362" t="s">
        <v>449</v>
      </c>
      <c r="D66" s="362"/>
      <c r="E66" s="362"/>
      <c r="F66" s="362"/>
      <c r="G66" s="362"/>
      <c r="H66" s="362"/>
    </row>
  </sheetData>
  <sheetProtection password="FC6B" sheet="1" objects="1" scenarios="1" formatCells="0" formatColumns="0" formatRows="0" insertColumns="0" insertRows="0" insertHyperlinks="0" deleteColumns="0" deleteRows="0" sort="0" autoFilter="0" pivotTables="0"/>
  <mergeCells count="95">
    <mergeCell ref="A64:S64"/>
    <mergeCell ref="A65:S65"/>
    <mergeCell ref="C66:H66"/>
    <mergeCell ref="B58:C58"/>
    <mergeCell ref="E58:H58"/>
    <mergeCell ref="L58:M58"/>
    <mergeCell ref="O58:R58"/>
    <mergeCell ref="A61:S61"/>
    <mergeCell ref="A62:S62"/>
    <mergeCell ref="A49:S49"/>
    <mergeCell ref="A50:S50"/>
    <mergeCell ref="A52:S52"/>
    <mergeCell ref="B57:C57"/>
    <mergeCell ref="E57:H57"/>
    <mergeCell ref="L57:M57"/>
    <mergeCell ref="O57:R57"/>
    <mergeCell ref="C43:H43"/>
    <mergeCell ref="L43:M43"/>
    <mergeCell ref="P43:S43"/>
    <mergeCell ref="C46:D46"/>
    <mergeCell ref="J46:K46"/>
    <mergeCell ref="C47:D47"/>
    <mergeCell ref="J47:K47"/>
    <mergeCell ref="Q47:S47"/>
    <mergeCell ref="C41:E41"/>
    <mergeCell ref="G41:H41"/>
    <mergeCell ref="M41:O41"/>
    <mergeCell ref="Q41:R41"/>
    <mergeCell ref="C42:E42"/>
    <mergeCell ref="M42:O42"/>
    <mergeCell ref="A33:B34"/>
    <mergeCell ref="K33:L34"/>
    <mergeCell ref="A35:B36"/>
    <mergeCell ref="K35:L36"/>
    <mergeCell ref="I36:I37"/>
    <mergeCell ref="S36:S37"/>
    <mergeCell ref="A37:B37"/>
    <mergeCell ref="K37:L37"/>
    <mergeCell ref="A28:B29"/>
    <mergeCell ref="K28:L29"/>
    <mergeCell ref="A30:B31"/>
    <mergeCell ref="K30:L31"/>
    <mergeCell ref="I31:I32"/>
    <mergeCell ref="S31:S32"/>
    <mergeCell ref="A32:B32"/>
    <mergeCell ref="K32:L32"/>
    <mergeCell ref="A23:B24"/>
    <mergeCell ref="K23:L24"/>
    <mergeCell ref="A25:B26"/>
    <mergeCell ref="K25:L26"/>
    <mergeCell ref="I26:I27"/>
    <mergeCell ref="S26:S27"/>
    <mergeCell ref="A27:B27"/>
    <mergeCell ref="K27:L27"/>
    <mergeCell ref="A18:B19"/>
    <mergeCell ref="K18:L19"/>
    <mergeCell ref="A20:B21"/>
    <mergeCell ref="K20:L21"/>
    <mergeCell ref="I21:I22"/>
    <mergeCell ref="S21:S22"/>
    <mergeCell ref="A22:B22"/>
    <mergeCell ref="K22:L22"/>
    <mergeCell ref="A13:B14"/>
    <mergeCell ref="K13:L14"/>
    <mergeCell ref="A15:B16"/>
    <mergeCell ref="K15:L16"/>
    <mergeCell ref="I16:I17"/>
    <mergeCell ref="S16:S17"/>
    <mergeCell ref="A17:B17"/>
    <mergeCell ref="K17:L17"/>
    <mergeCell ref="A10:B11"/>
    <mergeCell ref="K10:L11"/>
    <mergeCell ref="I11:I12"/>
    <mergeCell ref="S11:S12"/>
    <mergeCell ref="A12:B12"/>
    <mergeCell ref="K12:L12"/>
    <mergeCell ref="N5:Q5"/>
    <mergeCell ref="R5:S5"/>
    <mergeCell ref="A6:B6"/>
    <mergeCell ref="K6:L6"/>
    <mergeCell ref="A8:B9"/>
    <mergeCell ref="K8:L9"/>
    <mergeCell ref="A5:B5"/>
    <mergeCell ref="C5:C6"/>
    <mergeCell ref="D5:G5"/>
    <mergeCell ref="H5:I5"/>
    <mergeCell ref="K5:L5"/>
    <mergeCell ref="M5:M6"/>
    <mergeCell ref="B1:C2"/>
    <mergeCell ref="D1:I1"/>
    <mergeCell ref="L1:N1"/>
    <mergeCell ref="O1:P1"/>
    <mergeCell ref="Q1:S1"/>
    <mergeCell ref="B3:I3"/>
    <mergeCell ref="L3:S3"/>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4</vt:i4>
      </vt:variant>
    </vt:vector>
  </HeadingPairs>
  <TitlesOfParts>
    <vt:vector size="11" baseType="lpstr">
      <vt:lpstr>20.rpd-meC</vt:lpstr>
      <vt:lpstr>20.acsB-koE</vt:lpstr>
      <vt:lpstr>20.azmB-dpB</vt:lpstr>
      <vt:lpstr>20.pskC-vršC</vt:lpstr>
      <vt:lpstr>20.prgB-žižD</vt:lpstr>
      <vt:lpstr>20.meD-vpB</vt:lpstr>
      <vt:lpstr>20.dpC-zen</vt:lpstr>
      <vt:lpstr>'20.meD-vpB'!Oblast_tisku</vt:lpstr>
      <vt:lpstr>'20.pskC-vršC'!Oblast_tisku</vt:lpstr>
      <vt:lpstr>'20.meD-vpB'!výmaz</vt:lpstr>
      <vt:lpstr>výmaz</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dc:creator>
  <cp:lastModifiedBy>Bohouš</cp:lastModifiedBy>
  <dcterms:created xsi:type="dcterms:W3CDTF">2005-07-26T20:23:27Z</dcterms:created>
  <dcterms:modified xsi:type="dcterms:W3CDTF">2019-03-22T19:53:25Z</dcterms:modified>
</cp:coreProperties>
</file>